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10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<sst xmlns="http://schemas.openxmlformats.org/spreadsheetml/2006/main" count="136" uniqueCount="67">
  <si>
    <t>Re =</t>
  </si>
  <si>
    <t>Leitwerte</t>
  </si>
  <si>
    <t>Materialien</t>
  </si>
  <si>
    <t>Dielektrizitätszahlen</t>
  </si>
  <si>
    <t>Elektroden</t>
  </si>
  <si>
    <t>Fluid</t>
  </si>
  <si>
    <t>Phasengrenze</t>
  </si>
  <si>
    <t>Einheit</t>
  </si>
  <si>
    <t>mm/Ohm</t>
  </si>
  <si>
    <t>Geometrie</t>
  </si>
  <si>
    <t>Höhe</t>
  </si>
  <si>
    <t>in mm</t>
  </si>
  <si>
    <t>Elektrodenbreite</t>
  </si>
  <si>
    <t>Breite der Phasengrenze</t>
  </si>
  <si>
    <t>Breite des Fluids</t>
  </si>
  <si>
    <t xml:space="preserve">Rpg = </t>
  </si>
  <si>
    <t>Rf =</t>
  </si>
  <si>
    <t>Ohm</t>
  </si>
  <si>
    <t>Cpg =</t>
  </si>
  <si>
    <t>Konstanten</t>
  </si>
  <si>
    <t>Dielektrizitätskonstante =</t>
  </si>
  <si>
    <t>F</t>
  </si>
  <si>
    <t>Cf =</t>
  </si>
  <si>
    <t>Impedanz des Netzwerkes</t>
  </si>
  <si>
    <t>Frequenz =</t>
  </si>
  <si>
    <t>Hz</t>
  </si>
  <si>
    <t>omega =</t>
  </si>
  <si>
    <t>1/s</t>
  </si>
  <si>
    <t>2* Ze =</t>
  </si>
  <si>
    <t>2* |Zpg| =</t>
  </si>
  <si>
    <t>|Zges| = 2*Ze + 2* |Zpg| + |Zf|</t>
  </si>
  <si>
    <t>|Zf| =</t>
  </si>
  <si>
    <t>|Zges| =</t>
  </si>
  <si>
    <t>Spannung zwischen den Elektroden</t>
  </si>
  <si>
    <t>U =|Zges| * I</t>
  </si>
  <si>
    <t>Strom I =</t>
  </si>
  <si>
    <t>Stromdichte =</t>
  </si>
  <si>
    <t>A</t>
  </si>
  <si>
    <t>A / mm</t>
  </si>
  <si>
    <t>V</t>
  </si>
  <si>
    <t>Berechnete Größen des ESB 1</t>
  </si>
  <si>
    <t>Upde =</t>
  </si>
  <si>
    <t>prozentuale Abweichung =</t>
  </si>
  <si>
    <r>
      <t>U</t>
    </r>
    <r>
      <rPr>
        <b/>
        <vertAlign val="subscript"/>
        <sz val="10"/>
        <color indexed="10"/>
        <rFont val="Arial"/>
        <family val="2"/>
      </rPr>
      <t>ANALY</t>
    </r>
    <r>
      <rPr>
        <b/>
        <sz val="10"/>
        <color indexed="10"/>
        <rFont val="Arial"/>
        <family val="2"/>
      </rPr>
      <t xml:space="preserve"> =</t>
    </r>
  </si>
  <si>
    <r>
      <t>Differenz von U</t>
    </r>
    <r>
      <rPr>
        <b/>
        <vertAlign val="subscript"/>
        <sz val="10"/>
        <color indexed="52"/>
        <rFont val="Arial"/>
        <family val="2"/>
      </rPr>
      <t>ANALY</t>
    </r>
    <r>
      <rPr>
        <b/>
        <sz val="10"/>
        <color indexed="52"/>
        <rFont val="Arial"/>
        <family val="2"/>
      </rPr>
      <t xml:space="preserve"> - U</t>
    </r>
    <r>
      <rPr>
        <b/>
        <vertAlign val="subscript"/>
        <sz val="10"/>
        <color indexed="52"/>
        <rFont val="Arial"/>
        <family val="2"/>
      </rPr>
      <t>PDE</t>
    </r>
    <r>
      <rPr>
        <b/>
        <sz val="10"/>
        <color indexed="52"/>
        <rFont val="Arial"/>
        <family val="2"/>
      </rPr>
      <t xml:space="preserve"> :</t>
    </r>
  </si>
  <si>
    <t>Analytisch berechnete Potentialdiff.:</t>
  </si>
  <si>
    <t>In FlexPDE berechnete Potentialdiff.:</t>
  </si>
  <si>
    <t>F/m</t>
  </si>
  <si>
    <t>F/mm</t>
  </si>
  <si>
    <t>./.</t>
  </si>
  <si>
    <t>Frequenzgang</t>
  </si>
  <si>
    <t>Frequenz</t>
  </si>
  <si>
    <r>
      <t>U</t>
    </r>
    <r>
      <rPr>
        <b/>
        <vertAlign val="subscript"/>
        <sz val="10"/>
        <color indexed="10"/>
        <rFont val="Arial"/>
        <family val="2"/>
      </rPr>
      <t>ANALY</t>
    </r>
    <r>
      <rPr>
        <b/>
        <sz val="10"/>
        <color indexed="10"/>
        <rFont val="Arial"/>
        <family val="2"/>
      </rPr>
      <t xml:space="preserve"> </t>
    </r>
  </si>
  <si>
    <r>
      <t>U</t>
    </r>
    <r>
      <rPr>
        <b/>
        <vertAlign val="subscript"/>
        <sz val="10"/>
        <color indexed="50"/>
        <rFont val="Arial"/>
        <family val="2"/>
      </rPr>
      <t>PDE</t>
    </r>
    <r>
      <rPr>
        <b/>
        <sz val="10"/>
        <color indexed="50"/>
        <rFont val="Arial"/>
        <family val="2"/>
      </rPr>
      <t xml:space="preserve"> </t>
    </r>
  </si>
  <si>
    <r>
      <t>U</t>
    </r>
    <r>
      <rPr>
        <b/>
        <vertAlign val="subscript"/>
        <sz val="10"/>
        <color indexed="52"/>
        <rFont val="Arial"/>
        <family val="2"/>
      </rPr>
      <t>ANALY</t>
    </r>
    <r>
      <rPr>
        <b/>
        <sz val="10"/>
        <color indexed="52"/>
        <rFont val="Arial"/>
        <family val="2"/>
      </rPr>
      <t xml:space="preserve"> - U</t>
    </r>
    <r>
      <rPr>
        <b/>
        <vertAlign val="subscript"/>
        <sz val="10"/>
        <color indexed="52"/>
        <rFont val="Arial"/>
        <family val="2"/>
      </rPr>
      <t>PDE</t>
    </r>
  </si>
  <si>
    <r>
      <t>U</t>
    </r>
    <r>
      <rPr>
        <b/>
        <vertAlign val="subscript"/>
        <sz val="10"/>
        <color indexed="52"/>
        <rFont val="Arial"/>
        <family val="2"/>
      </rPr>
      <t>ANALY</t>
    </r>
    <r>
      <rPr>
        <b/>
        <sz val="10"/>
        <color indexed="52"/>
        <rFont val="Arial"/>
        <family val="2"/>
      </rPr>
      <t xml:space="preserve"> - U</t>
    </r>
    <r>
      <rPr>
        <b/>
        <vertAlign val="subscript"/>
        <sz val="10"/>
        <color indexed="52"/>
        <rFont val="Arial"/>
        <family val="2"/>
      </rPr>
      <t xml:space="preserve">PDE   </t>
    </r>
    <r>
      <rPr>
        <b/>
        <sz val="10"/>
        <color indexed="52"/>
        <rFont val="Arial"/>
        <family val="2"/>
      </rPr>
      <t>[%]</t>
    </r>
  </si>
  <si>
    <t>Z [Ohm]</t>
  </si>
  <si>
    <r>
      <t>U</t>
    </r>
    <r>
      <rPr>
        <vertAlign val="subscript"/>
        <sz val="10"/>
        <rFont val="Arial"/>
        <family val="2"/>
      </rPr>
      <t>ANALY</t>
    </r>
  </si>
  <si>
    <t>1/(WURZEL((1/(B14*B14))+(E22*E22*B17*B17)))</t>
  </si>
  <si>
    <t>2/(WURZEL((1/(B13*B13))+(E22*E22*B16*B16)))</t>
  </si>
  <si>
    <t>2*F8/(B6*F7)</t>
  </si>
  <si>
    <t>D33*((2*F8/(B6*F7))+(2/(WURZEL((1/(B13*B13))+(E22*E22*B16*B16))))+(1/(WURZEL((1/(B14*B14))+(E22*E22*B17*B17)))))</t>
  </si>
  <si>
    <t xml:space="preserve">|Zges| </t>
  </si>
  <si>
    <t>auto. Frequenzgang</t>
  </si>
  <si>
    <t>Validierung in mm</t>
  </si>
  <si>
    <t>Upde max</t>
  </si>
  <si>
    <t>to high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</si>
</sst>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"/>
    <numFmt numFmtId="169" formatCode="0.000%"/>
    <numFmt numFmtId="170" formatCode="0.0000"/>
    <numFmt numFmtId="171" formatCode="0.000000"/>
    <numFmt numFmtId="172" formatCode="0.000000%"/>
    <numFmt numFmtId="173" formatCode="0.E+0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0"/>
    </font>
    <font>
      <b/>
      <sz val="11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2"/>
      <name val="Arial"/>
      <family val="2"/>
    </font>
    <font>
      <b/>
      <vertAlign val="subscript"/>
      <sz val="10"/>
      <color indexed="52"/>
      <name val="Arial"/>
      <family val="2"/>
    </font>
    <font>
      <b/>
      <vertAlign val="subscript"/>
      <sz val="10"/>
      <color indexed="50"/>
      <name val="Arial"/>
      <family val="2"/>
    </font>
    <font>
      <b/>
      <sz val="12"/>
      <name val="Arial"/>
      <family val="0"/>
    </font>
    <font>
      <vertAlign val="subscript"/>
      <sz val="10"/>
      <name val="Arial"/>
      <family val="2"/>
    </font>
    <font>
      <sz val="12"/>
      <name val="Arial"/>
      <family val="0"/>
    </font>
    <font>
      <b/>
      <vertAlign val="subscript"/>
      <sz val="12"/>
      <name val="Arial"/>
      <family val="2"/>
    </font>
    <font>
      <b/>
      <sz val="14.5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 quotePrefix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168" fontId="1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Frequenzgang des ESB1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Tabelle1!$B$57</c:f>
              <c:strCache>
                <c:ptCount val="1"/>
                <c:pt idx="0">
                  <c:v>UANALY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Tabelle1!$A$58:$A$104</c:f>
              <c:numCache/>
            </c:numRef>
          </c:xVal>
          <c:yVal>
            <c:numRef>
              <c:f>Tabelle1!$B$58:$B$104</c:f>
              <c:numCache/>
            </c:numRef>
          </c:yVal>
          <c:smooth val="1"/>
        </c:ser>
        <c:ser>
          <c:idx val="1"/>
          <c:order val="1"/>
          <c:tx>
            <c:strRef>
              <c:f>Tabelle1!$C$57</c:f>
              <c:strCache>
                <c:ptCount val="1"/>
                <c:pt idx="0">
                  <c:v>UPDE 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Tabelle1!$A$58:$A$104</c:f>
              <c:numCache/>
            </c:numRef>
          </c:xVal>
          <c:yVal>
            <c:numRef>
              <c:f>Tabelle1!$C$58:$C$104</c:f>
              <c:numCache/>
            </c:numRef>
          </c:yVal>
          <c:smooth val="1"/>
        </c:ser>
        <c:axId val="41027650"/>
        <c:axId val="33704531"/>
      </c:scatterChart>
      <c:valAx>
        <c:axId val="4102765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Frequenz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04531"/>
        <c:crosses val="autoZero"/>
        <c:crossBetween val="midCat"/>
        <c:dispUnits/>
      </c:valAx>
      <c:valAx>
        <c:axId val="3370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Potential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27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Differenz der 2 Rechenwege U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ANALY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- U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PDE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4525"/>
          <c:w val="0.92875"/>
          <c:h val="0.7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Tabelle1!$D$57</c:f>
              <c:strCache>
                <c:ptCount val="1"/>
                <c:pt idx="0">
                  <c:v>UANALY - UPDE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Tabelle1!$A$58:$A$104</c:f>
              <c:numCache/>
            </c:numRef>
          </c:xVal>
          <c:yVal>
            <c:numRef>
              <c:f>Tabelle1!$D$58:$D$104</c:f>
              <c:numCache/>
            </c:numRef>
          </c:yVal>
          <c:smooth val="1"/>
        </c:ser>
        <c:axId val="34905324"/>
        <c:axId val="45712461"/>
      </c:scatterChart>
      <c:valAx>
        <c:axId val="3490532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5712461"/>
        <c:crosses val="autoZero"/>
        <c:crossBetween val="midCat"/>
        <c:dispUnits/>
      </c:valAx>
      <c:valAx>
        <c:axId val="4571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Abweichung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5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Tabelle1!$F$57</c:f>
              <c:strCache>
                <c:ptCount val="1"/>
                <c:pt idx="0">
                  <c:v>Z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Tabelle1!$A$58:$A$104</c:f>
              <c:numCache/>
            </c:numRef>
          </c:xVal>
          <c:yVal>
            <c:numRef>
              <c:f>Tabelle1!$F$58:$F$104</c:f>
              <c:numCache/>
            </c:numRef>
          </c:yVal>
          <c:smooth val="1"/>
        </c:ser>
        <c:axId val="8758966"/>
        <c:axId val="11721831"/>
      </c:scatterChart>
      <c:valAx>
        <c:axId val="87589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21831"/>
        <c:crosses val="autoZero"/>
        <c:crossBetween val="midCat"/>
        <c:dispUnits/>
      </c:valAx>
      <c:valAx>
        <c:axId val="1172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Impedanz 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58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|Zges| Impedanz Frequenzgang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Tabelle2!$J$3</c:f>
              <c:strCache>
                <c:ptCount val="1"/>
                <c:pt idx="0">
                  <c:v>|Zges|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Tabelle2!$H$4:$H$44</c:f>
              <c:numCache/>
            </c:numRef>
          </c:xVal>
          <c:yVal>
            <c:numRef>
              <c:f>Tabelle2!$J$4:$J$44</c:f>
              <c:numCache/>
            </c:numRef>
          </c:yVal>
          <c:smooth val="1"/>
        </c:ser>
        <c:axId val="38387616"/>
        <c:axId val="9944225"/>
      </c:scatterChart>
      <c:valAx>
        <c:axId val="3838761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Frequenz log.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9944225"/>
        <c:crosses val="autoZero"/>
        <c:crossBetween val="midCat"/>
        <c:dispUnits/>
      </c:valAx>
      <c:valAx>
        <c:axId val="9944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Impedanz 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38387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11</xdr:row>
      <xdr:rowOff>123825</xdr:rowOff>
    </xdr:from>
    <xdr:to>
      <xdr:col>5</xdr:col>
      <xdr:colOff>752475</xdr:colOff>
      <xdr:row>17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2219325" y="2076450"/>
          <a:ext cx="3429000" cy="933450"/>
          <a:chOff x="315" y="200"/>
          <a:chExt cx="353" cy="98"/>
        </a:xfrm>
        <a:solidFill>
          <a:srgbClr val="FFFFFF"/>
        </a:solidFill>
      </xdr:grpSpPr>
      <xdr:grpSp>
        <xdr:nvGrpSpPr>
          <xdr:cNvPr id="2" name="Group 47"/>
          <xdr:cNvGrpSpPr>
            <a:grpSpLocks/>
          </xdr:cNvGrpSpPr>
        </xdr:nvGrpSpPr>
        <xdr:grpSpPr>
          <a:xfrm>
            <a:off x="315" y="200"/>
            <a:ext cx="353" cy="98"/>
            <a:chOff x="320" y="191"/>
            <a:chExt cx="353" cy="98"/>
          </a:xfrm>
          <a:solidFill>
            <a:srgbClr val="FFFFFF"/>
          </a:solidFill>
        </xdr:grpSpPr>
        <xdr:grpSp>
          <xdr:nvGrpSpPr>
            <xdr:cNvPr id="3" name="Group 44"/>
            <xdr:cNvGrpSpPr>
              <a:grpSpLocks/>
            </xdr:cNvGrpSpPr>
          </xdr:nvGrpSpPr>
          <xdr:grpSpPr>
            <a:xfrm>
              <a:off x="320" y="195"/>
              <a:ext cx="353" cy="94"/>
              <a:chOff x="320" y="195"/>
              <a:chExt cx="353" cy="94"/>
            </a:xfrm>
            <a:solidFill>
              <a:srgbClr val="FFFFFF"/>
            </a:solidFill>
          </xdr:grpSpPr>
          <xdr:sp>
            <xdr:nvSpPr>
              <xdr:cNvPr id="4" name="AutoShape 22"/>
              <xdr:cNvSpPr>
                <a:spLocks/>
              </xdr:cNvSpPr>
            </xdr:nvSpPr>
            <xdr:spPr>
              <a:xfrm>
                <a:off x="320" y="247"/>
                <a:ext cx="85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Rectangle 23"/>
              <xdr:cNvSpPr>
                <a:spLocks/>
              </xdr:cNvSpPr>
            </xdr:nvSpPr>
            <xdr:spPr>
              <a:xfrm>
                <a:off x="406" y="237"/>
                <a:ext cx="40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2* Re</a:t>
                </a:r>
              </a:p>
            </xdr:txBody>
          </xdr:sp>
          <xdr:sp>
            <xdr:nvSpPr>
              <xdr:cNvPr id="6" name="AutoShape 24"/>
              <xdr:cNvSpPr>
                <a:spLocks/>
              </xdr:cNvSpPr>
            </xdr:nvSpPr>
            <xdr:spPr>
              <a:xfrm>
                <a:off x="446" y="246"/>
                <a:ext cx="24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27"/>
              <xdr:cNvSpPr>
                <a:spLocks/>
              </xdr:cNvSpPr>
            </xdr:nvSpPr>
            <xdr:spPr>
              <a:xfrm flipV="1">
                <a:off x="470" y="247"/>
                <a:ext cx="0" cy="34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8" name="Group 43"/>
              <xdr:cNvGrpSpPr>
                <a:grpSpLocks/>
              </xdr:cNvGrpSpPr>
            </xdr:nvGrpSpPr>
            <xdr:grpSpPr>
              <a:xfrm>
                <a:off x="470" y="195"/>
                <a:ext cx="105" cy="51"/>
                <a:chOff x="470" y="195"/>
                <a:chExt cx="105" cy="51"/>
              </a:xfrm>
              <a:solidFill>
                <a:srgbClr val="FFFFFF"/>
              </a:solidFill>
            </xdr:grpSpPr>
            <xdr:sp>
              <xdr:nvSpPr>
                <xdr:cNvPr id="9" name="AutoShape 25"/>
                <xdr:cNvSpPr>
                  <a:spLocks/>
                </xdr:cNvSpPr>
              </xdr:nvSpPr>
              <xdr:spPr>
                <a:xfrm>
                  <a:off x="470" y="211"/>
                  <a:ext cx="0" cy="35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AutoShape 28"/>
                <xdr:cNvSpPr>
                  <a:spLocks/>
                </xdr:cNvSpPr>
              </xdr:nvSpPr>
              <xdr:spPr>
                <a:xfrm>
                  <a:off x="471" y="212"/>
                  <a:ext cx="20" cy="0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AutoShape 29"/>
                <xdr:cNvSpPr>
                  <a:spLocks/>
                </xdr:cNvSpPr>
              </xdr:nvSpPr>
              <xdr:spPr>
                <a:xfrm>
                  <a:off x="492" y="195"/>
                  <a:ext cx="0" cy="32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AutoShape 30"/>
                <xdr:cNvSpPr>
                  <a:spLocks/>
                </xdr:cNvSpPr>
              </xdr:nvSpPr>
              <xdr:spPr>
                <a:xfrm>
                  <a:off x="503" y="195"/>
                  <a:ext cx="0" cy="32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AutoShape 31"/>
                <xdr:cNvSpPr>
                  <a:spLocks/>
                </xdr:cNvSpPr>
              </xdr:nvSpPr>
              <xdr:spPr>
                <a:xfrm>
                  <a:off x="504" y="212"/>
                  <a:ext cx="71" cy="33"/>
                </a:xfrm>
                <a:prstGeom prst="bentConnector3">
                  <a:avLst>
                    <a:gd name="adj1" fmla="val 49296"/>
                    <a:gd name="adj2" fmla="val -642425"/>
                    <a:gd name="adj3" fmla="val -709861"/>
                  </a:avLst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4" name="AutoShape 32"/>
              <xdr:cNvSpPr>
                <a:spLocks/>
              </xdr:cNvSpPr>
            </xdr:nvSpPr>
            <xdr:spPr>
              <a:xfrm>
                <a:off x="471" y="280"/>
                <a:ext cx="14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Rectangle 33"/>
              <xdr:cNvSpPr>
                <a:spLocks/>
              </xdr:cNvSpPr>
            </xdr:nvSpPr>
            <xdr:spPr>
              <a:xfrm>
                <a:off x="484" y="271"/>
                <a:ext cx="42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2*Rpg</a:t>
                </a:r>
              </a:p>
            </xdr:txBody>
          </xdr:sp>
          <xdr:sp>
            <xdr:nvSpPr>
              <xdr:cNvPr id="16" name="AutoShape 34"/>
              <xdr:cNvSpPr>
                <a:spLocks/>
              </xdr:cNvSpPr>
            </xdr:nvSpPr>
            <xdr:spPr>
              <a:xfrm flipV="1">
                <a:off x="526" y="245"/>
                <a:ext cx="13" cy="35"/>
              </a:xfrm>
              <a:prstGeom prst="bentConnector2">
                <a:avLst>
                  <a:gd name="adj1" fmla="val -4096152"/>
                  <a:gd name="adj2" fmla="val 750000"/>
                  <a:gd name="adj3" fmla="val -4096152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AutoShape 35"/>
              <xdr:cNvSpPr>
                <a:spLocks/>
              </xdr:cNvSpPr>
            </xdr:nvSpPr>
            <xdr:spPr>
              <a:xfrm>
                <a:off x="574" y="212"/>
                <a:ext cx="0" cy="68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AutoShape 36"/>
              <xdr:cNvSpPr>
                <a:spLocks/>
              </xdr:cNvSpPr>
            </xdr:nvSpPr>
            <xdr:spPr>
              <a:xfrm>
                <a:off x="574" y="214"/>
                <a:ext cx="2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AutoShape 37"/>
              <xdr:cNvSpPr>
                <a:spLocks/>
              </xdr:cNvSpPr>
            </xdr:nvSpPr>
            <xdr:spPr>
              <a:xfrm>
                <a:off x="597" y="196"/>
                <a:ext cx="0" cy="37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AutoShape 38"/>
              <xdr:cNvSpPr>
                <a:spLocks/>
              </xdr:cNvSpPr>
            </xdr:nvSpPr>
            <xdr:spPr>
              <a:xfrm>
                <a:off x="608" y="196"/>
                <a:ext cx="0" cy="37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AutoShape 39"/>
              <xdr:cNvSpPr>
                <a:spLocks/>
              </xdr:cNvSpPr>
            </xdr:nvSpPr>
            <xdr:spPr>
              <a:xfrm>
                <a:off x="609" y="214"/>
                <a:ext cx="64" cy="31"/>
              </a:xfrm>
              <a:prstGeom prst="bentConnector3">
                <a:avLst>
                  <a:gd name="adj1" fmla="val -690324"/>
                  <a:gd name="adj2" fmla="val -951564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AutoShape 40"/>
              <xdr:cNvSpPr>
                <a:spLocks/>
              </xdr:cNvSpPr>
            </xdr:nvSpPr>
            <xdr:spPr>
              <a:xfrm>
                <a:off x="575" y="280"/>
                <a:ext cx="16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Rectangle 41"/>
              <xdr:cNvSpPr>
                <a:spLocks/>
              </xdr:cNvSpPr>
            </xdr:nvSpPr>
            <xdr:spPr>
              <a:xfrm>
                <a:off x="591" y="271"/>
                <a:ext cx="35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Rf</a:t>
                </a:r>
              </a:p>
            </xdr:txBody>
          </xdr:sp>
          <xdr:sp>
            <xdr:nvSpPr>
              <xdr:cNvPr id="24" name="AutoShape 42"/>
              <xdr:cNvSpPr>
                <a:spLocks/>
              </xdr:cNvSpPr>
            </xdr:nvSpPr>
            <xdr:spPr>
              <a:xfrm flipV="1">
                <a:off x="626" y="245"/>
                <a:ext cx="15" cy="35"/>
              </a:xfrm>
              <a:prstGeom prst="bentConnector2">
                <a:avLst>
                  <a:gd name="adj1" fmla="val -4223333"/>
                  <a:gd name="adj2" fmla="val 750000"/>
                  <a:gd name="adj3" fmla="val -4223333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" name="Rectangle 45"/>
            <xdr:cNvSpPr>
              <a:spLocks/>
            </xdr:cNvSpPr>
          </xdr:nvSpPr>
          <xdr:spPr>
            <a:xfrm>
              <a:off x="506" y="191"/>
              <a:ext cx="4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2*Cpg</a:t>
              </a:r>
            </a:p>
          </xdr:txBody>
        </xdr:sp>
        <xdr:sp>
          <xdr:nvSpPr>
            <xdr:cNvPr id="26" name="Rectangle 46"/>
            <xdr:cNvSpPr>
              <a:spLocks/>
            </xdr:cNvSpPr>
          </xdr:nvSpPr>
          <xdr:spPr>
            <a:xfrm>
              <a:off x="611" y="191"/>
              <a:ext cx="4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Cf</a:t>
              </a:r>
            </a:p>
          </xdr:txBody>
        </xdr:sp>
      </xdr:grpSp>
      <xdr:sp>
        <xdr:nvSpPr>
          <xdr:cNvPr id="27" name="Rectangle 48"/>
          <xdr:cNvSpPr>
            <a:spLocks/>
          </xdr:cNvSpPr>
        </xdr:nvSpPr>
        <xdr:spPr>
          <a:xfrm>
            <a:off x="339" y="203"/>
            <a:ext cx="50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ESB 1</a:t>
            </a:r>
          </a:p>
        </xdr:txBody>
      </xdr:sp>
    </xdr:grpSp>
    <xdr:clientData/>
  </xdr:twoCellAnchor>
  <xdr:twoCellAnchor>
    <xdr:from>
      <xdr:col>6</xdr:col>
      <xdr:colOff>152400</xdr:colOff>
      <xdr:row>55</xdr:row>
      <xdr:rowOff>57150</xdr:rowOff>
    </xdr:from>
    <xdr:to>
      <xdr:col>14</xdr:col>
      <xdr:colOff>371475</xdr:colOff>
      <xdr:row>85</xdr:row>
      <xdr:rowOff>152400</xdr:rowOff>
    </xdr:to>
    <xdr:graphicFrame>
      <xdr:nvGraphicFramePr>
        <xdr:cNvPr id="28" name="Chart 50"/>
        <xdr:cNvGraphicFramePr/>
      </xdr:nvGraphicFramePr>
      <xdr:xfrm>
        <a:off x="5810250" y="9191625"/>
        <a:ext cx="63150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86</xdr:row>
      <xdr:rowOff>57150</xdr:rowOff>
    </xdr:from>
    <xdr:to>
      <xdr:col>14</xdr:col>
      <xdr:colOff>266700</xdr:colOff>
      <xdr:row>109</xdr:row>
      <xdr:rowOff>152400</xdr:rowOff>
    </xdr:to>
    <xdr:graphicFrame>
      <xdr:nvGraphicFramePr>
        <xdr:cNvPr id="29" name="Chart 51"/>
        <xdr:cNvGraphicFramePr/>
      </xdr:nvGraphicFramePr>
      <xdr:xfrm>
        <a:off x="5800725" y="14230350"/>
        <a:ext cx="62198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111</xdr:row>
      <xdr:rowOff>0</xdr:rowOff>
    </xdr:from>
    <xdr:to>
      <xdr:col>14</xdr:col>
      <xdr:colOff>323850</xdr:colOff>
      <xdr:row>134</xdr:row>
      <xdr:rowOff>95250</xdr:rowOff>
    </xdr:to>
    <xdr:graphicFrame>
      <xdr:nvGraphicFramePr>
        <xdr:cNvPr id="30" name="Chart 52"/>
        <xdr:cNvGraphicFramePr/>
      </xdr:nvGraphicFramePr>
      <xdr:xfrm>
        <a:off x="5857875" y="18221325"/>
        <a:ext cx="621982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11</xdr:row>
      <xdr:rowOff>123825</xdr:rowOff>
    </xdr:from>
    <xdr:to>
      <xdr:col>5</xdr:col>
      <xdr:colOff>752475</xdr:colOff>
      <xdr:row>17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971675" y="2114550"/>
          <a:ext cx="3190875" cy="933450"/>
          <a:chOff x="315" y="200"/>
          <a:chExt cx="353" cy="98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315" y="200"/>
            <a:ext cx="353" cy="98"/>
            <a:chOff x="320" y="191"/>
            <a:chExt cx="353" cy="98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320" y="195"/>
              <a:ext cx="353" cy="94"/>
              <a:chOff x="320" y="195"/>
              <a:chExt cx="353" cy="94"/>
            </a:xfrm>
            <a:solidFill>
              <a:srgbClr val="FFFFFF"/>
            </a:solidFill>
          </xdr:grpSpPr>
          <xdr:sp>
            <xdr:nvSpPr>
              <xdr:cNvPr id="4" name="AutoShape 4"/>
              <xdr:cNvSpPr>
                <a:spLocks/>
              </xdr:cNvSpPr>
            </xdr:nvSpPr>
            <xdr:spPr>
              <a:xfrm>
                <a:off x="320" y="247"/>
                <a:ext cx="85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406" y="237"/>
                <a:ext cx="40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2* Re</a:t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>
                <a:off x="446" y="246"/>
                <a:ext cx="24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flipV="1">
                <a:off x="470" y="247"/>
                <a:ext cx="0" cy="34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8" name="Group 8"/>
              <xdr:cNvGrpSpPr>
                <a:grpSpLocks/>
              </xdr:cNvGrpSpPr>
            </xdr:nvGrpSpPr>
            <xdr:grpSpPr>
              <a:xfrm>
                <a:off x="470" y="195"/>
                <a:ext cx="105" cy="51"/>
                <a:chOff x="470" y="195"/>
                <a:chExt cx="105" cy="51"/>
              </a:xfrm>
              <a:solidFill>
                <a:srgbClr val="FFFFFF"/>
              </a:solidFill>
            </xdr:grpSpPr>
            <xdr:sp>
              <xdr:nvSpPr>
                <xdr:cNvPr id="9" name="AutoShape 9"/>
                <xdr:cNvSpPr>
                  <a:spLocks/>
                </xdr:cNvSpPr>
              </xdr:nvSpPr>
              <xdr:spPr>
                <a:xfrm>
                  <a:off x="470" y="211"/>
                  <a:ext cx="0" cy="35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AutoShape 10"/>
                <xdr:cNvSpPr>
                  <a:spLocks/>
                </xdr:cNvSpPr>
              </xdr:nvSpPr>
              <xdr:spPr>
                <a:xfrm>
                  <a:off x="471" y="212"/>
                  <a:ext cx="20" cy="0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AutoShape 11"/>
                <xdr:cNvSpPr>
                  <a:spLocks/>
                </xdr:cNvSpPr>
              </xdr:nvSpPr>
              <xdr:spPr>
                <a:xfrm>
                  <a:off x="492" y="195"/>
                  <a:ext cx="0" cy="32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AutoShape 12"/>
                <xdr:cNvSpPr>
                  <a:spLocks/>
                </xdr:cNvSpPr>
              </xdr:nvSpPr>
              <xdr:spPr>
                <a:xfrm>
                  <a:off x="503" y="195"/>
                  <a:ext cx="0" cy="32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AutoShape 13"/>
                <xdr:cNvSpPr>
                  <a:spLocks/>
                </xdr:cNvSpPr>
              </xdr:nvSpPr>
              <xdr:spPr>
                <a:xfrm>
                  <a:off x="504" y="212"/>
                  <a:ext cx="71" cy="33"/>
                </a:xfrm>
                <a:prstGeom prst="bentConnector3">
                  <a:avLst>
                    <a:gd name="adj1" fmla="val 49296"/>
                    <a:gd name="adj2" fmla="val -642425"/>
                    <a:gd name="adj3" fmla="val -709861"/>
                  </a:avLst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4" name="AutoShape 14"/>
              <xdr:cNvSpPr>
                <a:spLocks/>
              </xdr:cNvSpPr>
            </xdr:nvSpPr>
            <xdr:spPr>
              <a:xfrm>
                <a:off x="471" y="280"/>
                <a:ext cx="14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Rectangle 15"/>
              <xdr:cNvSpPr>
                <a:spLocks/>
              </xdr:cNvSpPr>
            </xdr:nvSpPr>
            <xdr:spPr>
              <a:xfrm>
                <a:off x="484" y="271"/>
                <a:ext cx="42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2*Rpg</a:t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flipV="1">
                <a:off x="526" y="245"/>
                <a:ext cx="13" cy="35"/>
              </a:xfrm>
              <a:prstGeom prst="bentConnector2">
                <a:avLst>
                  <a:gd name="adj1" fmla="val -4096152"/>
                  <a:gd name="adj2" fmla="val 750000"/>
                  <a:gd name="adj3" fmla="val -4096152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AutoShape 17"/>
              <xdr:cNvSpPr>
                <a:spLocks/>
              </xdr:cNvSpPr>
            </xdr:nvSpPr>
            <xdr:spPr>
              <a:xfrm>
                <a:off x="574" y="212"/>
                <a:ext cx="0" cy="68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AutoShape 18"/>
              <xdr:cNvSpPr>
                <a:spLocks/>
              </xdr:cNvSpPr>
            </xdr:nvSpPr>
            <xdr:spPr>
              <a:xfrm>
                <a:off x="574" y="214"/>
                <a:ext cx="22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>
                <a:off x="597" y="196"/>
                <a:ext cx="0" cy="37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AutoShape 20"/>
              <xdr:cNvSpPr>
                <a:spLocks/>
              </xdr:cNvSpPr>
            </xdr:nvSpPr>
            <xdr:spPr>
              <a:xfrm>
                <a:off x="608" y="196"/>
                <a:ext cx="0" cy="37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AutoShape 21"/>
              <xdr:cNvSpPr>
                <a:spLocks/>
              </xdr:cNvSpPr>
            </xdr:nvSpPr>
            <xdr:spPr>
              <a:xfrm>
                <a:off x="609" y="214"/>
                <a:ext cx="64" cy="31"/>
              </a:xfrm>
              <a:prstGeom prst="bentConnector3">
                <a:avLst>
                  <a:gd name="adj1" fmla="val -690324"/>
                  <a:gd name="adj2" fmla="val -951564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AutoShape 22"/>
              <xdr:cNvSpPr>
                <a:spLocks/>
              </xdr:cNvSpPr>
            </xdr:nvSpPr>
            <xdr:spPr>
              <a:xfrm>
                <a:off x="575" y="280"/>
                <a:ext cx="16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Rectangle 23"/>
              <xdr:cNvSpPr>
                <a:spLocks/>
              </xdr:cNvSpPr>
            </xdr:nvSpPr>
            <xdr:spPr>
              <a:xfrm>
                <a:off x="591" y="271"/>
                <a:ext cx="35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Rf</a:t>
                </a:r>
              </a:p>
            </xdr:txBody>
          </xdr:sp>
          <xdr:sp>
            <xdr:nvSpPr>
              <xdr:cNvPr id="24" name="AutoShape 24"/>
              <xdr:cNvSpPr>
                <a:spLocks/>
              </xdr:cNvSpPr>
            </xdr:nvSpPr>
            <xdr:spPr>
              <a:xfrm flipV="1">
                <a:off x="626" y="245"/>
                <a:ext cx="15" cy="35"/>
              </a:xfrm>
              <a:prstGeom prst="bentConnector2">
                <a:avLst>
                  <a:gd name="adj1" fmla="val -4223333"/>
                  <a:gd name="adj2" fmla="val 750000"/>
                  <a:gd name="adj3" fmla="val -4223333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" name="Rectangle 25"/>
            <xdr:cNvSpPr>
              <a:spLocks/>
            </xdr:cNvSpPr>
          </xdr:nvSpPr>
          <xdr:spPr>
            <a:xfrm>
              <a:off x="506" y="191"/>
              <a:ext cx="4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2*Cpg</a:t>
              </a:r>
            </a:p>
          </xdr:txBody>
        </xdr:sp>
        <xdr:sp>
          <xdr:nvSpPr>
            <xdr:cNvPr id="26" name="Rectangle 26"/>
            <xdr:cNvSpPr>
              <a:spLocks/>
            </xdr:cNvSpPr>
          </xdr:nvSpPr>
          <xdr:spPr>
            <a:xfrm>
              <a:off x="611" y="191"/>
              <a:ext cx="4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Cf</a:t>
              </a:r>
            </a:p>
          </xdr:txBody>
        </xdr:sp>
      </xdr:grpSp>
      <xdr:sp>
        <xdr:nvSpPr>
          <xdr:cNvPr id="27" name="Rectangle 27"/>
          <xdr:cNvSpPr>
            <a:spLocks/>
          </xdr:cNvSpPr>
        </xdr:nvSpPr>
        <xdr:spPr>
          <a:xfrm>
            <a:off x="339" y="203"/>
            <a:ext cx="50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ESB 1</a:t>
            </a:r>
          </a:p>
        </xdr:txBody>
      </xdr:sp>
    </xdr:grpSp>
    <xdr:clientData/>
  </xdr:twoCellAnchor>
  <xdr:twoCellAnchor>
    <xdr:from>
      <xdr:col>6</xdr:col>
      <xdr:colOff>76200</xdr:colOff>
      <xdr:row>4</xdr:row>
      <xdr:rowOff>38100</xdr:rowOff>
    </xdr:from>
    <xdr:to>
      <xdr:col>13</xdr:col>
      <xdr:colOff>219075</xdr:colOff>
      <xdr:row>25</xdr:row>
      <xdr:rowOff>28575</xdr:rowOff>
    </xdr:to>
    <xdr:graphicFrame>
      <xdr:nvGraphicFramePr>
        <xdr:cNvPr id="28" name="Chart 28"/>
        <xdr:cNvGraphicFramePr/>
      </xdr:nvGraphicFramePr>
      <xdr:xfrm>
        <a:off x="5248275" y="89535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4"/>
  <sheetViews>
    <sheetView tabSelected="1" zoomScale="85" zoomScaleNormal="85" workbookViewId="0" topLeftCell="A1">
      <selection activeCell="E72" sqref="E72"/>
    </sheetView>
  </sheetViews>
  <sheetFormatPr defaultColWidth="11.421875" defaultRowHeight="12.75"/>
  <cols>
    <col min="1" max="1" width="13.00390625" style="0" customWidth="1"/>
    <col min="2" max="2" width="13.57421875" style="0" bestFit="1" customWidth="1"/>
    <col min="4" max="4" width="12.421875" style="0" bestFit="1" customWidth="1"/>
    <col min="5" max="5" width="23.00390625" style="0" customWidth="1"/>
  </cols>
  <sheetData>
    <row r="2" spans="1:5" ht="26.25">
      <c r="A2" s="8" t="s">
        <v>64</v>
      </c>
      <c r="E2" s="1" t="s">
        <v>19</v>
      </c>
    </row>
    <row r="3" spans="5:7" ht="12.75">
      <c r="E3" t="s">
        <v>20</v>
      </c>
      <c r="F3" s="2">
        <v>8.854E-12</v>
      </c>
      <c r="G3" t="s">
        <v>47</v>
      </c>
    </row>
    <row r="4" spans="1:7" ht="12.75">
      <c r="A4" s="1" t="s">
        <v>2</v>
      </c>
      <c r="B4" s="1" t="s">
        <v>1</v>
      </c>
      <c r="C4" s="1" t="s">
        <v>3</v>
      </c>
      <c r="E4" t="s">
        <v>20</v>
      </c>
      <c r="F4" s="2">
        <f>F3/1000</f>
        <v>8.853999999999999E-15</v>
      </c>
      <c r="G4" t="s">
        <v>48</v>
      </c>
    </row>
    <row r="5" spans="1:3" ht="12.75">
      <c r="A5" s="3" t="s">
        <v>7</v>
      </c>
      <c r="B5" s="3" t="s">
        <v>8</v>
      </c>
      <c r="C5" s="3" t="s">
        <v>49</v>
      </c>
    </row>
    <row r="6" spans="1:6" ht="12.75">
      <c r="A6" t="s">
        <v>4</v>
      </c>
      <c r="B6" s="2">
        <v>909</v>
      </c>
      <c r="C6" s="2">
        <v>0</v>
      </c>
      <c r="E6" s="1" t="s">
        <v>9</v>
      </c>
      <c r="F6" s="3" t="s">
        <v>11</v>
      </c>
    </row>
    <row r="7" spans="1:6" ht="12.75">
      <c r="A7" t="s">
        <v>5</v>
      </c>
      <c r="B7" s="2">
        <v>0.0016</v>
      </c>
      <c r="C7" s="2">
        <v>80</v>
      </c>
      <c r="E7" s="4" t="s">
        <v>10</v>
      </c>
      <c r="F7">
        <v>50</v>
      </c>
    </row>
    <row r="8" spans="1:6" ht="12.75">
      <c r="A8" t="s">
        <v>6</v>
      </c>
      <c r="B8" s="2">
        <v>0.0001</v>
      </c>
      <c r="C8" s="2">
        <f>C7*F9*0.001/0.0000000008</f>
        <v>100000000</v>
      </c>
      <c r="E8" t="s">
        <v>12</v>
      </c>
      <c r="F8">
        <v>10</v>
      </c>
    </row>
    <row r="9" spans="5:6" ht="12.75">
      <c r="E9" t="s">
        <v>13</v>
      </c>
      <c r="F9">
        <v>1</v>
      </c>
    </row>
    <row r="10" spans="1:6" ht="12.75">
      <c r="A10" s="1" t="s">
        <v>40</v>
      </c>
      <c r="E10" t="s">
        <v>14</v>
      </c>
      <c r="F10">
        <v>78</v>
      </c>
    </row>
    <row r="12" spans="1:3" ht="12.75">
      <c r="A12" t="s">
        <v>0</v>
      </c>
      <c r="B12" s="2">
        <f>F8/(B6*F7)</f>
        <v>0.00022002200220022002</v>
      </c>
      <c r="C12" t="s">
        <v>17</v>
      </c>
    </row>
    <row r="13" spans="1:3" ht="12.75">
      <c r="A13" t="s">
        <v>15</v>
      </c>
      <c r="B13" s="2">
        <f>F9/(B8*F7)</f>
        <v>200</v>
      </c>
      <c r="C13" t="s">
        <v>17</v>
      </c>
    </row>
    <row r="14" spans="1:3" ht="12.75">
      <c r="A14" t="s">
        <v>16</v>
      </c>
      <c r="B14" s="2">
        <f>F10/(B7*F7)</f>
        <v>975</v>
      </c>
      <c r="C14" t="s">
        <v>17</v>
      </c>
    </row>
    <row r="16" spans="1:3" ht="12.75">
      <c r="A16" t="s">
        <v>18</v>
      </c>
      <c r="B16" s="2">
        <f>F4*C8*F7/F9</f>
        <v>4.4269999999999995E-05</v>
      </c>
      <c r="C16" t="s">
        <v>21</v>
      </c>
    </row>
    <row r="17" spans="1:3" ht="12.75">
      <c r="A17" t="s">
        <v>22</v>
      </c>
      <c r="B17" s="2">
        <f>F4*C7*F7/F10</f>
        <v>4.54051282051282E-13</v>
      </c>
      <c r="C17" t="s">
        <v>21</v>
      </c>
    </row>
    <row r="20" ht="12.75">
      <c r="A20" s="1" t="s">
        <v>23</v>
      </c>
    </row>
    <row r="21" spans="4:6" ht="12.75">
      <c r="D21" t="s">
        <v>24</v>
      </c>
      <c r="E21" s="2">
        <v>14</v>
      </c>
      <c r="F21" t="s">
        <v>25</v>
      </c>
    </row>
    <row r="22" spans="1:6" ht="12.75">
      <c r="A22" t="s">
        <v>30</v>
      </c>
      <c r="D22" t="s">
        <v>26</v>
      </c>
      <c r="E22" s="2">
        <f>2*PI()*E21</f>
        <v>87.96459430051421</v>
      </c>
      <c r="F22" t="s">
        <v>27</v>
      </c>
    </row>
    <row r="24" spans="1:5" ht="12.75">
      <c r="A24" t="s">
        <v>28</v>
      </c>
      <c r="B24" s="2">
        <f>2*B12</f>
        <v>0.00044004400440044003</v>
      </c>
      <c r="C24" t="s">
        <v>17</v>
      </c>
      <c r="E24" s="2"/>
    </row>
    <row r="25" spans="1:5" ht="12.75">
      <c r="A25" t="s">
        <v>29</v>
      </c>
      <c r="B25" s="2">
        <f>2/(SQRT((1/(B13*B13))+(E22*E22*B16*B16)))</f>
        <v>315.57859456846006</v>
      </c>
      <c r="C25" t="s">
        <v>17</v>
      </c>
      <c r="E25" s="2"/>
    </row>
    <row r="26" spans="1:3" ht="12.75">
      <c r="A26" t="s">
        <v>31</v>
      </c>
      <c r="B26" s="2">
        <f>1/(SQRT((1/(B14*B14))+(E22*E22*B17*B17)))</f>
        <v>974.9999999999992</v>
      </c>
      <c r="C26" t="s">
        <v>17</v>
      </c>
    </row>
    <row r="27" spans="1:2" ht="12.75">
      <c r="A27" s="5"/>
      <c r="B27" s="2"/>
    </row>
    <row r="28" spans="1:3" ht="12.75">
      <c r="A28" t="s">
        <v>32</v>
      </c>
      <c r="B28" s="2">
        <f>SUM(B24:B26)</f>
        <v>1290.5790346124636</v>
      </c>
      <c r="C28" t="s">
        <v>17</v>
      </c>
    </row>
    <row r="30" ht="12.75">
      <c r="A30" s="1" t="s">
        <v>33</v>
      </c>
    </row>
    <row r="32" spans="1:5" ht="12.75">
      <c r="A32" t="s">
        <v>34</v>
      </c>
      <c r="C32" t="s">
        <v>36</v>
      </c>
      <c r="D32" s="2">
        <v>0.001</v>
      </c>
      <c r="E32" t="s">
        <v>38</v>
      </c>
    </row>
    <row r="33" spans="3:5" ht="12.75">
      <c r="C33" t="s">
        <v>35</v>
      </c>
      <c r="D33" s="2">
        <f>D32*F7</f>
        <v>0.05</v>
      </c>
      <c r="E33" t="s">
        <v>37</v>
      </c>
    </row>
    <row r="35" spans="1:5" ht="12.75">
      <c r="A35" s="7" t="s">
        <v>45</v>
      </c>
      <c r="B35" s="7"/>
      <c r="C35" s="7"/>
      <c r="D35" s="9" t="s">
        <v>46</v>
      </c>
      <c r="E35" s="9"/>
    </row>
    <row r="36" spans="1:6" ht="14.25">
      <c r="A36" s="6" t="s">
        <v>43</v>
      </c>
      <c r="B36" s="20">
        <f>B28*D33</f>
        <v>64.52895173062318</v>
      </c>
      <c r="C36" s="7" t="s">
        <v>39</v>
      </c>
      <c r="D36" s="9" t="s">
        <v>41</v>
      </c>
      <c r="E36" s="10">
        <v>68.74988</v>
      </c>
      <c r="F36" s="9" t="s">
        <v>39</v>
      </c>
    </row>
    <row r="37" spans="1:5" ht="12.75">
      <c r="A37" s="1"/>
      <c r="B37" s="1"/>
      <c r="C37" s="1"/>
      <c r="D37" s="9"/>
      <c r="E37" s="9"/>
    </row>
    <row r="38" spans="1:5" ht="13.5" thickBot="1">
      <c r="A38" s="1"/>
      <c r="B38" s="1"/>
      <c r="C38" s="1"/>
      <c r="D38" s="1"/>
      <c r="E38" s="1"/>
    </row>
    <row r="39" spans="1:5" ht="15" thickBot="1">
      <c r="A39" s="11" t="s">
        <v>44</v>
      </c>
      <c r="B39" s="12"/>
      <c r="C39" s="12"/>
      <c r="D39" s="13">
        <f>B36-E36</f>
        <v>-4.220928269376827</v>
      </c>
      <c r="E39" s="1"/>
    </row>
    <row r="40" spans="1:5" ht="12.75">
      <c r="A40" s="1"/>
      <c r="B40" s="14" t="s">
        <v>42</v>
      </c>
      <c r="C40" s="14"/>
      <c r="D40" s="15">
        <f>D39/B36</f>
        <v>-0.06541138754271321</v>
      </c>
      <c r="E40" s="1"/>
    </row>
    <row r="56" ht="12.75">
      <c r="A56" t="s">
        <v>50</v>
      </c>
    </row>
    <row r="57" spans="1:7" ht="14.25">
      <c r="A57" s="18" t="s">
        <v>51</v>
      </c>
      <c r="B57" s="16" t="s">
        <v>52</v>
      </c>
      <c r="C57" s="17" t="s">
        <v>53</v>
      </c>
      <c r="D57" s="14" t="s">
        <v>54</v>
      </c>
      <c r="E57" s="14" t="s">
        <v>55</v>
      </c>
      <c r="F57" t="s">
        <v>56</v>
      </c>
      <c r="G57" t="s">
        <v>65</v>
      </c>
    </row>
    <row r="58" spans="1:6" ht="12.75">
      <c r="A58" s="19">
        <v>0.01</v>
      </c>
      <c r="B58" s="19">
        <v>68.75</v>
      </c>
      <c r="C58" s="19">
        <v>68.74989</v>
      </c>
      <c r="D58">
        <f>B58-C58</f>
        <v>0.00011000000000649379</v>
      </c>
      <c r="E58" s="21">
        <f>D58/B58</f>
        <v>1.6000000000944551E-06</v>
      </c>
      <c r="F58" s="2">
        <f>B58/$D$33</f>
        <v>1375</v>
      </c>
    </row>
    <row r="59" spans="1:6" ht="12.75">
      <c r="A59">
        <v>1</v>
      </c>
      <c r="B59">
        <v>68.7191</v>
      </c>
      <c r="C59">
        <v>68.69959</v>
      </c>
      <c r="D59">
        <f aca="true" t="shared" si="0" ref="D59:D104">B59-C59</f>
        <v>0.019509999999996808</v>
      </c>
      <c r="E59" s="21">
        <f aca="true" t="shared" si="1" ref="E59:E104">D59/B59</f>
        <v>0.00028390942256223975</v>
      </c>
      <c r="F59" s="2">
        <f aca="true" t="shared" si="2" ref="F59:F104">B59/$D$33</f>
        <v>1374.3819999999998</v>
      </c>
    </row>
    <row r="60" spans="1:6" ht="12.75">
      <c r="A60">
        <v>2</v>
      </c>
      <c r="B60">
        <v>68.6274</v>
      </c>
      <c r="C60">
        <v>68.96574</v>
      </c>
      <c r="D60">
        <f t="shared" si="0"/>
        <v>-0.3383400000000023</v>
      </c>
      <c r="E60" s="21">
        <f t="shared" si="1"/>
        <v>-0.004930100805217775</v>
      </c>
      <c r="F60" s="2">
        <f t="shared" si="2"/>
        <v>1372.5479999999998</v>
      </c>
    </row>
    <row r="61" spans="1:6" ht="12.75">
      <c r="A61">
        <v>2.2</v>
      </c>
      <c r="B61">
        <v>68.6019</v>
      </c>
      <c r="C61">
        <v>69.01133</v>
      </c>
      <c r="D61">
        <f t="shared" si="0"/>
        <v>-0.4094300000000004</v>
      </c>
      <c r="E61" s="21">
        <f t="shared" si="1"/>
        <v>-0.005968202046882089</v>
      </c>
      <c r="F61" s="2">
        <f t="shared" si="2"/>
        <v>1372.038</v>
      </c>
    </row>
    <row r="62" spans="1:6" ht="12.75">
      <c r="A62">
        <v>2.4</v>
      </c>
      <c r="B62">
        <v>68.5741</v>
      </c>
      <c r="C62">
        <v>69.0599</v>
      </c>
      <c r="D62">
        <f t="shared" si="0"/>
        <v>-0.48579999999999757</v>
      </c>
      <c r="E62" s="21">
        <f t="shared" si="1"/>
        <v>-0.00708430734052649</v>
      </c>
      <c r="F62" s="2">
        <f t="shared" si="2"/>
        <v>1371.482</v>
      </c>
    </row>
    <row r="63" spans="1:6" ht="12.75">
      <c r="A63">
        <v>2.6</v>
      </c>
      <c r="B63">
        <v>68.544</v>
      </c>
      <c r="C63">
        <v>69.1171</v>
      </c>
      <c r="D63">
        <f t="shared" si="0"/>
        <v>-0.5730999999999966</v>
      </c>
      <c r="E63" s="21">
        <f t="shared" si="1"/>
        <v>-0.008361052754435059</v>
      </c>
      <c r="F63" s="2">
        <f t="shared" si="2"/>
        <v>1370.8799999999999</v>
      </c>
    </row>
    <row r="64" spans="1:6" ht="12.75">
      <c r="A64">
        <v>2.75</v>
      </c>
      <c r="B64">
        <v>68.52</v>
      </c>
      <c r="C64">
        <v>69.17172</v>
      </c>
      <c r="D64">
        <f t="shared" si="0"/>
        <v>-0.6517199999999974</v>
      </c>
      <c r="E64" s="21">
        <f t="shared" si="1"/>
        <v>-0.009511383537653203</v>
      </c>
      <c r="F64" s="2">
        <f t="shared" si="2"/>
        <v>1370.3999999999999</v>
      </c>
    </row>
    <row r="65" spans="1:6" ht="12.75">
      <c r="A65">
        <v>3</v>
      </c>
      <c r="B65">
        <v>68.4772</v>
      </c>
      <c r="C65" t="s">
        <v>66</v>
      </c>
      <c r="E65" s="21"/>
      <c r="F65" s="2">
        <f t="shared" si="2"/>
        <v>1369.5439999999999</v>
      </c>
    </row>
    <row r="66" spans="1:7" ht="12.75">
      <c r="A66">
        <v>10</v>
      </c>
      <c r="B66">
        <v>66.2275</v>
      </c>
      <c r="C66">
        <v>140</v>
      </c>
      <c r="E66" s="21"/>
      <c r="F66" s="2">
        <f t="shared" si="2"/>
        <v>1324.55</v>
      </c>
      <c r="G66" s="22">
        <v>178.0795</v>
      </c>
    </row>
    <row r="67" spans="1:6" ht="12.75">
      <c r="A67">
        <v>12</v>
      </c>
      <c r="B67">
        <v>65.384</v>
      </c>
      <c r="C67" s="22">
        <v>300</v>
      </c>
      <c r="E67" s="21"/>
      <c r="F67" s="2">
        <f t="shared" si="2"/>
        <v>1307.6799999999998</v>
      </c>
    </row>
    <row r="68" spans="1:6" ht="12.75">
      <c r="A68">
        <v>14</v>
      </c>
      <c r="B68">
        <v>64.529</v>
      </c>
      <c r="C68" s="22">
        <v>18.5</v>
      </c>
      <c r="E68" s="21"/>
      <c r="F68" s="2">
        <f t="shared" si="2"/>
        <v>1290.58</v>
      </c>
    </row>
    <row r="69" spans="1:7" ht="12.75">
      <c r="A69">
        <v>15</v>
      </c>
      <c r="B69">
        <v>64.1059</v>
      </c>
      <c r="C69" s="22">
        <v>4.203</v>
      </c>
      <c r="D69">
        <f>B69-G69</f>
        <v>46.99255000000001</v>
      </c>
      <c r="E69" s="21">
        <f t="shared" si="1"/>
        <v>0.7330456323052948</v>
      </c>
      <c r="F69" s="2">
        <f t="shared" si="2"/>
        <v>1282.118</v>
      </c>
      <c r="G69" s="22">
        <v>17.11335</v>
      </c>
    </row>
    <row r="70" spans="1:7" ht="12.75">
      <c r="A70">
        <v>20</v>
      </c>
      <c r="B70">
        <v>62.1192</v>
      </c>
      <c r="C70" s="22">
        <v>371.5</v>
      </c>
      <c r="E70" s="21"/>
      <c r="F70" s="2">
        <f t="shared" si="2"/>
        <v>1242.384</v>
      </c>
      <c r="G70">
        <v>9494717</v>
      </c>
    </row>
    <row r="71" spans="1:6" ht="12.75">
      <c r="A71">
        <v>30</v>
      </c>
      <c r="B71">
        <v>59.0296</v>
      </c>
      <c r="C71" t="s">
        <v>66</v>
      </c>
      <c r="E71" s="21"/>
      <c r="F71" s="2">
        <f t="shared" si="2"/>
        <v>1180.5919999999999</v>
      </c>
    </row>
    <row r="72" spans="1:6" ht="12.75">
      <c r="A72">
        <v>40</v>
      </c>
      <c r="B72">
        <v>56.948</v>
      </c>
      <c r="C72" t="s">
        <v>66</v>
      </c>
      <c r="E72" s="21"/>
      <c r="F72" s="2">
        <f t="shared" si="2"/>
        <v>1138.96</v>
      </c>
    </row>
    <row r="73" spans="1:6" ht="12.75">
      <c r="A73">
        <v>50</v>
      </c>
      <c r="B73">
        <v>55.5162</v>
      </c>
      <c r="C73" t="s">
        <v>66</v>
      </c>
      <c r="E73" s="21"/>
      <c r="F73" s="2">
        <f>B73/$D$33</f>
        <v>1110.3239999999998</v>
      </c>
    </row>
    <row r="74" spans="1:6" ht="12.75">
      <c r="A74">
        <v>105</v>
      </c>
      <c r="B74">
        <v>52.1248</v>
      </c>
      <c r="C74" t="s">
        <v>66</v>
      </c>
      <c r="E74" s="21"/>
      <c r="F74" s="2">
        <f>B74/$D$33</f>
        <v>1042.4959999999999</v>
      </c>
    </row>
    <row r="75" spans="1:6" ht="12.75">
      <c r="A75">
        <v>106</v>
      </c>
      <c r="B75">
        <v>52.0939</v>
      </c>
      <c r="C75" s="22">
        <v>49.64047</v>
      </c>
      <c r="D75">
        <f t="shared" si="0"/>
        <v>2.4534299999999973</v>
      </c>
      <c r="E75" s="21">
        <f t="shared" si="1"/>
        <v>0.04709630110243229</v>
      </c>
      <c r="F75" s="2">
        <f t="shared" si="2"/>
        <v>1041.878</v>
      </c>
    </row>
    <row r="76" spans="1:6" ht="12.75">
      <c r="A76">
        <v>110</v>
      </c>
      <c r="B76">
        <v>51.9755</v>
      </c>
      <c r="C76" s="22">
        <v>49.48928</v>
      </c>
      <c r="D76">
        <f t="shared" si="0"/>
        <v>2.486219999999996</v>
      </c>
      <c r="E76" s="21">
        <f t="shared" si="1"/>
        <v>0.047834460466950696</v>
      </c>
      <c r="F76" s="2">
        <f t="shared" si="2"/>
        <v>1039.5099999999998</v>
      </c>
    </row>
    <row r="77" spans="1:6" ht="12.75">
      <c r="A77">
        <v>150</v>
      </c>
      <c r="B77">
        <v>51.1297</v>
      </c>
      <c r="C77" s="23">
        <v>49.20578</v>
      </c>
      <c r="D77">
        <f t="shared" si="0"/>
        <v>1.9239200000000025</v>
      </c>
      <c r="E77" s="21">
        <f t="shared" si="1"/>
        <v>0.03762822782062094</v>
      </c>
      <c r="F77" s="2">
        <f t="shared" si="2"/>
        <v>1022.5939999999999</v>
      </c>
    </row>
    <row r="78" spans="1:6" ht="12.75">
      <c r="A78">
        <v>200</v>
      </c>
      <c r="B78">
        <v>50.5404</v>
      </c>
      <c r="C78">
        <v>49.00799</v>
      </c>
      <c r="D78">
        <f t="shared" si="0"/>
        <v>1.5324099999999987</v>
      </c>
      <c r="E78" s="21">
        <f t="shared" si="1"/>
        <v>0.030320496078384794</v>
      </c>
      <c r="F78" s="2">
        <f t="shared" si="2"/>
        <v>1010.8079999999999</v>
      </c>
    </row>
    <row r="79" spans="1:6" ht="12.75">
      <c r="A79">
        <v>300</v>
      </c>
      <c r="B79">
        <v>49.9462</v>
      </c>
      <c r="C79">
        <v>48.86538</v>
      </c>
      <c r="D79">
        <f t="shared" si="0"/>
        <v>1.0808199999999957</v>
      </c>
      <c r="E79" s="21">
        <f t="shared" si="1"/>
        <v>0.021639684300307046</v>
      </c>
      <c r="F79" s="2">
        <f t="shared" si="2"/>
        <v>998.9239999999999</v>
      </c>
    </row>
    <row r="80" spans="1:6" ht="12.75">
      <c r="A80">
        <v>400</v>
      </c>
      <c r="B80">
        <v>49.6479</v>
      </c>
      <c r="C80">
        <v>48.81508</v>
      </c>
      <c r="D80">
        <f t="shared" si="0"/>
        <v>0.8328199999999981</v>
      </c>
      <c r="E80" s="21">
        <f t="shared" si="1"/>
        <v>0.016774526213596107</v>
      </c>
      <c r="F80" s="2">
        <f t="shared" si="2"/>
        <v>992.958</v>
      </c>
    </row>
    <row r="81" spans="1:6" ht="12.75">
      <c r="A81">
        <v>500</v>
      </c>
      <c r="B81">
        <v>49.4686</v>
      </c>
      <c r="C81">
        <v>48.7917</v>
      </c>
      <c r="D81">
        <f t="shared" si="0"/>
        <v>0.6769000000000034</v>
      </c>
      <c r="E81" s="21">
        <f t="shared" si="1"/>
        <v>0.013683427467120625</v>
      </c>
      <c r="F81" s="2">
        <f t="shared" si="2"/>
        <v>989.372</v>
      </c>
    </row>
    <row r="82" spans="1:6" ht="12.75">
      <c r="A82">
        <v>700</v>
      </c>
      <c r="B82">
        <v>49.2634</v>
      </c>
      <c r="C82">
        <v>48.77132</v>
      </c>
      <c r="D82">
        <f t="shared" si="0"/>
        <v>0.4920799999999943</v>
      </c>
      <c r="E82" s="21">
        <f t="shared" si="1"/>
        <v>0.009988754328771346</v>
      </c>
      <c r="F82" s="2">
        <f t="shared" si="2"/>
        <v>985.2679999999999</v>
      </c>
    </row>
    <row r="83" spans="1:6" ht="12.75">
      <c r="A83" s="2">
        <v>1000</v>
      </c>
      <c r="B83">
        <v>49.1095</v>
      </c>
      <c r="C83">
        <v>48.76046</v>
      </c>
      <c r="D83">
        <f t="shared" si="0"/>
        <v>0.34903999999999513</v>
      </c>
      <c r="E83" s="21">
        <f t="shared" si="1"/>
        <v>0.007107382482004401</v>
      </c>
      <c r="F83" s="2">
        <f t="shared" si="2"/>
        <v>982.1899999999999</v>
      </c>
    </row>
    <row r="84" spans="1:6" ht="12.75">
      <c r="A84" s="2">
        <v>10000</v>
      </c>
      <c r="B84">
        <v>48.786</v>
      </c>
      <c r="C84">
        <v>48.75013</v>
      </c>
      <c r="D84">
        <f t="shared" si="0"/>
        <v>0.03587000000000273</v>
      </c>
      <c r="E84" s="21">
        <f t="shared" si="1"/>
        <v>0.0007352519165334877</v>
      </c>
      <c r="F84" s="2">
        <f t="shared" si="2"/>
        <v>975.72</v>
      </c>
    </row>
    <row r="85" spans="1:6" ht="12.75">
      <c r="A85" s="2">
        <v>100000</v>
      </c>
      <c r="B85">
        <v>48.7536</v>
      </c>
      <c r="C85">
        <v>48.75002</v>
      </c>
      <c r="D85">
        <f t="shared" si="0"/>
        <v>0.0035799999999994725</v>
      </c>
      <c r="E85" s="21">
        <f t="shared" si="1"/>
        <v>7.34304748777418E-05</v>
      </c>
      <c r="F85" s="2">
        <f t="shared" si="2"/>
        <v>975.0719999999999</v>
      </c>
    </row>
    <row r="86" spans="1:6" ht="12.75">
      <c r="A86" s="2">
        <v>1000000</v>
      </c>
      <c r="B86">
        <v>48.7502</v>
      </c>
      <c r="C86">
        <v>48.74983</v>
      </c>
      <c r="D86">
        <f t="shared" si="0"/>
        <v>0.0003699999999966508</v>
      </c>
      <c r="E86" s="21">
        <f t="shared" si="1"/>
        <v>7.589712452393032E-06</v>
      </c>
      <c r="F86" s="2">
        <f t="shared" si="2"/>
        <v>975.0039999999999</v>
      </c>
    </row>
    <row r="87" spans="1:6" ht="12.75">
      <c r="A87" s="2">
        <v>10000000</v>
      </c>
      <c r="B87">
        <v>48.7312</v>
      </c>
      <c r="C87">
        <v>48.73122</v>
      </c>
      <c r="D87">
        <f t="shared" si="0"/>
        <v>-1.9999999999242846E-05</v>
      </c>
      <c r="E87" s="21">
        <f t="shared" si="1"/>
        <v>-4.1041468298016146E-07</v>
      </c>
      <c r="F87" s="2">
        <f t="shared" si="2"/>
        <v>974.624</v>
      </c>
    </row>
    <row r="88" spans="1:6" ht="12.75">
      <c r="A88" s="2">
        <v>100000000</v>
      </c>
      <c r="B88">
        <v>46.9669</v>
      </c>
      <c r="C88">
        <v>46.96879</v>
      </c>
      <c r="D88">
        <f t="shared" si="0"/>
        <v>-0.0018899999999959505</v>
      </c>
      <c r="E88" s="21">
        <f t="shared" si="1"/>
        <v>-4.024110597028866E-05</v>
      </c>
      <c r="F88" s="2">
        <f t="shared" si="2"/>
        <v>939.338</v>
      </c>
    </row>
    <row r="89" spans="1:6" ht="12.75">
      <c r="A89" s="2">
        <v>200000000</v>
      </c>
      <c r="B89">
        <v>42.6015</v>
      </c>
      <c r="C89">
        <v>42.35521</v>
      </c>
      <c r="D89">
        <f t="shared" si="0"/>
        <v>0.2462900000000019</v>
      </c>
      <c r="E89" s="21">
        <f t="shared" si="1"/>
        <v>0.00578125183385566</v>
      </c>
      <c r="F89" s="2">
        <f t="shared" si="2"/>
        <v>852.03</v>
      </c>
    </row>
    <row r="90" spans="1:6" ht="12.75">
      <c r="A90" s="2">
        <v>300000000</v>
      </c>
      <c r="B90">
        <v>37.4299</v>
      </c>
      <c r="C90">
        <v>37.02305</v>
      </c>
      <c r="D90">
        <f t="shared" si="0"/>
        <v>0.4068500000000057</v>
      </c>
      <c r="E90" s="21">
        <f t="shared" si="1"/>
        <v>0.01086965233676835</v>
      </c>
      <c r="F90" s="2">
        <f t="shared" si="2"/>
        <v>748.5980000000001</v>
      </c>
    </row>
    <row r="91" spans="1:6" ht="12.75">
      <c r="A91" s="2">
        <v>400000000</v>
      </c>
      <c r="B91">
        <v>32.5875</v>
      </c>
      <c r="C91">
        <v>31.70243</v>
      </c>
      <c r="D91">
        <f t="shared" si="0"/>
        <v>0.8850699999999989</v>
      </c>
      <c r="E91" s="21">
        <f t="shared" si="1"/>
        <v>0.027159800537015694</v>
      </c>
      <c r="F91" s="2">
        <f t="shared" si="2"/>
        <v>651.7499999999999</v>
      </c>
    </row>
    <row r="92" spans="1:6" ht="12.75">
      <c r="A92" s="2">
        <v>500000000</v>
      </c>
      <c r="B92">
        <v>28.4593</v>
      </c>
      <c r="C92">
        <v>28.02461</v>
      </c>
      <c r="D92">
        <f t="shared" si="0"/>
        <v>0.4346899999999998</v>
      </c>
      <c r="E92" s="21">
        <f t="shared" si="1"/>
        <v>0.015274093178679723</v>
      </c>
      <c r="F92" s="2">
        <f t="shared" si="2"/>
        <v>569.1859999999999</v>
      </c>
    </row>
    <row r="93" spans="1:6" ht="12.75">
      <c r="A93" s="2">
        <v>600000000</v>
      </c>
      <c r="B93">
        <v>25.0566</v>
      </c>
      <c r="C93">
        <v>24.5631</v>
      </c>
      <c r="D93">
        <f t="shared" si="0"/>
        <v>0.49350000000000094</v>
      </c>
      <c r="E93" s="21">
        <f t="shared" si="1"/>
        <v>0.019695409592682206</v>
      </c>
      <c r="F93" s="2">
        <f t="shared" si="2"/>
        <v>501.13199999999995</v>
      </c>
    </row>
    <row r="94" spans="1:6" ht="12.75">
      <c r="A94" s="2">
        <v>700000000</v>
      </c>
      <c r="B94">
        <v>22.2717</v>
      </c>
      <c r="C94">
        <v>22.83669</v>
      </c>
      <c r="D94">
        <f t="shared" si="0"/>
        <v>-0.5649900000000017</v>
      </c>
      <c r="E94" s="21">
        <f t="shared" si="1"/>
        <v>-0.025368067996605632</v>
      </c>
      <c r="F94" s="2">
        <f t="shared" si="2"/>
        <v>445.43399999999997</v>
      </c>
    </row>
    <row r="95" spans="1:6" ht="12.75">
      <c r="A95" s="2">
        <v>800000000</v>
      </c>
      <c r="B95">
        <v>19.9826</v>
      </c>
      <c r="C95">
        <v>19.59681</v>
      </c>
      <c r="D95">
        <f>B95-C95</f>
        <v>0.3857900000000001</v>
      </c>
      <c r="E95" s="21">
        <f t="shared" si="1"/>
        <v>0.019306296477935806</v>
      </c>
      <c r="F95" s="2">
        <f t="shared" si="2"/>
        <v>399.652</v>
      </c>
    </row>
    <row r="96" spans="1:6" ht="12.75">
      <c r="A96" s="2">
        <v>900000000</v>
      </c>
      <c r="B96">
        <v>18.0841</v>
      </c>
      <c r="C96">
        <v>17.72182</v>
      </c>
      <c r="D96">
        <f t="shared" si="0"/>
        <v>0.3622799999999984</v>
      </c>
      <c r="E96" s="21">
        <f t="shared" si="1"/>
        <v>0.02003306772247435</v>
      </c>
      <c r="F96" s="2">
        <f t="shared" si="2"/>
        <v>361.68199999999996</v>
      </c>
    </row>
    <row r="97" spans="1:6" ht="12.75">
      <c r="A97" s="2">
        <v>1000000000</v>
      </c>
      <c r="B97">
        <v>16.4927</v>
      </c>
      <c r="C97">
        <v>16.15304</v>
      </c>
      <c r="D97">
        <f t="shared" si="0"/>
        <v>0.3396599999999985</v>
      </c>
      <c r="E97" s="21">
        <f t="shared" si="1"/>
        <v>0.02059456608075079</v>
      </c>
      <c r="F97" s="2">
        <f t="shared" si="2"/>
        <v>329.854</v>
      </c>
    </row>
    <row r="98" spans="1:6" ht="12.75">
      <c r="A98" s="2">
        <v>1500000000</v>
      </c>
      <c r="B98">
        <v>11.3623</v>
      </c>
      <c r="C98">
        <v>11.54852</v>
      </c>
      <c r="D98">
        <f t="shared" si="0"/>
        <v>-0.1862200000000005</v>
      </c>
      <c r="E98" s="21">
        <f t="shared" si="1"/>
        <v>-0.016389287380195957</v>
      </c>
      <c r="F98" s="2">
        <f t="shared" si="2"/>
        <v>227.24599999999998</v>
      </c>
    </row>
    <row r="99" spans="1:6" ht="12.75">
      <c r="A99" s="2">
        <v>1700000000</v>
      </c>
      <c r="B99">
        <v>10.0864</v>
      </c>
      <c r="C99">
        <v>9.858222</v>
      </c>
      <c r="D99">
        <f t="shared" si="0"/>
        <v>0.22817799999999977</v>
      </c>
      <c r="E99" s="21">
        <f t="shared" si="1"/>
        <v>0.02262234295685277</v>
      </c>
      <c r="F99" s="2">
        <f t="shared" si="2"/>
        <v>201.72799999999998</v>
      </c>
    </row>
    <row r="100" spans="1:6" ht="12.75">
      <c r="A100" s="2">
        <v>2000000000</v>
      </c>
      <c r="B100">
        <v>8.6248</v>
      </c>
      <c r="C100">
        <v>8.431174</v>
      </c>
      <c r="D100">
        <f t="shared" si="0"/>
        <v>0.19362600000000008</v>
      </c>
      <c r="E100" s="21">
        <f t="shared" si="1"/>
        <v>0.022449911882014662</v>
      </c>
      <c r="F100" s="2">
        <f t="shared" si="2"/>
        <v>172.496</v>
      </c>
    </row>
    <row r="101" spans="1:6" ht="12.75">
      <c r="A101" s="2">
        <v>5000000000</v>
      </c>
      <c r="B101">
        <v>3.4962</v>
      </c>
      <c r="C101">
        <v>3.527494</v>
      </c>
      <c r="D101">
        <f t="shared" si="0"/>
        <v>-0.03129399999999993</v>
      </c>
      <c r="E101" s="21">
        <f t="shared" si="1"/>
        <v>-0.008950860934729115</v>
      </c>
      <c r="F101" s="2">
        <f t="shared" si="2"/>
        <v>69.92399999999999</v>
      </c>
    </row>
    <row r="102" spans="1:6" ht="12.75">
      <c r="A102" s="2">
        <v>10000000000</v>
      </c>
      <c r="B102">
        <v>1.7515</v>
      </c>
      <c r="C102">
        <v>1.711378</v>
      </c>
      <c r="D102">
        <f t="shared" si="0"/>
        <v>0.04012199999999999</v>
      </c>
      <c r="E102" s="21">
        <f t="shared" si="1"/>
        <v>0.02290722238081644</v>
      </c>
      <c r="F102" s="2">
        <f t="shared" si="2"/>
        <v>35.03</v>
      </c>
    </row>
    <row r="103" spans="1:6" ht="12.75">
      <c r="A103" s="2">
        <v>100000000000</v>
      </c>
      <c r="B103">
        <v>0.1753</v>
      </c>
      <c r="C103">
        <v>0.17526</v>
      </c>
      <c r="D103">
        <f t="shared" si="0"/>
        <v>4.000000000001225E-05</v>
      </c>
      <c r="E103" s="21">
        <f t="shared" si="1"/>
        <v>0.00022818026240737163</v>
      </c>
      <c r="F103" s="2">
        <f t="shared" si="2"/>
        <v>3.5060000000000002</v>
      </c>
    </row>
    <row r="104" spans="1:6" ht="12.75">
      <c r="A104" s="2">
        <v>1000000000000</v>
      </c>
      <c r="B104">
        <v>0.0175</v>
      </c>
      <c r="C104">
        <v>0.01753</v>
      </c>
      <c r="D104">
        <f t="shared" si="0"/>
        <v>-2.9999999999998778E-05</v>
      </c>
      <c r="E104" s="21">
        <f t="shared" si="1"/>
        <v>-0.0017142857142856444</v>
      </c>
      <c r="F104" s="2">
        <f t="shared" si="2"/>
        <v>0.35000000000000003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4"/>
  <sheetViews>
    <sheetView workbookViewId="0" topLeftCell="A1">
      <selection activeCell="A3" sqref="A3"/>
    </sheetView>
  </sheetViews>
  <sheetFormatPr defaultColWidth="11.421875" defaultRowHeight="12.75"/>
  <cols>
    <col min="3" max="3" width="12.7109375" style="0" customWidth="1"/>
    <col min="5" max="5" width="19.140625" style="0" customWidth="1"/>
  </cols>
  <sheetData>
    <row r="2" spans="1:9" ht="26.25">
      <c r="A2" s="8" t="s">
        <v>63</v>
      </c>
      <c r="E2" s="1" t="s">
        <v>19</v>
      </c>
      <c r="I2" t="s">
        <v>61</v>
      </c>
    </row>
    <row r="3" spans="5:10" ht="15.75">
      <c r="E3" t="s">
        <v>20</v>
      </c>
      <c r="F3" s="2">
        <v>8.854E-12</v>
      </c>
      <c r="H3" t="s">
        <v>51</v>
      </c>
      <c r="I3" t="s">
        <v>57</v>
      </c>
      <c r="J3" t="s">
        <v>62</v>
      </c>
    </row>
    <row r="4" spans="1:10" ht="12.75">
      <c r="A4" s="1" t="s">
        <v>2</v>
      </c>
      <c r="B4" s="1" t="s">
        <v>1</v>
      </c>
      <c r="C4" s="1" t="s">
        <v>3</v>
      </c>
      <c r="E4" t="s">
        <v>20</v>
      </c>
      <c r="F4" s="2">
        <f>F3/1000</f>
        <v>8.853999999999999E-15</v>
      </c>
      <c r="H4" s="19">
        <v>0.01</v>
      </c>
      <c r="I4" s="2">
        <f>$D$33*($B$24+(2/(SQRT((1/($B$13*$B$13))+(H4*H4*$B$16*$B$16))))+(1/(SQRT((1/($B$14*$B$14))+(H4*H4*$B$17*$B$17)))))</f>
        <v>68.7500219238069</v>
      </c>
      <c r="J4" s="2">
        <f>$B$24+(2/(SQRT((1/($B$13*$B$13))+(H4*H4*$B$16*$B$16))))+(1/(SQRT((1/($B$14*$B$14))+(H4*H4*$B$17*$B$17))))</f>
        <v>1375.000438476138</v>
      </c>
    </row>
    <row r="5" spans="1:10" ht="12.75">
      <c r="A5" s="3" t="s">
        <v>7</v>
      </c>
      <c r="B5" s="3" t="s">
        <v>8</v>
      </c>
      <c r="C5" s="3" t="s">
        <v>49</v>
      </c>
      <c r="H5">
        <v>1</v>
      </c>
      <c r="I5" s="2">
        <f aca="true" t="shared" si="0" ref="I5:I40">$D$33*($B$24+(2/(SQRT((1/($B$13*$B$13))+(H5*H5*$B$16*$B$16))))+(1/(SQRT((1/($B$14*$B$14))+(H5*H5*$B$17*$B$17)))))</f>
        <v>68.74923811512855</v>
      </c>
      <c r="J5" s="2">
        <f aca="true" t="shared" si="1" ref="J5:J40">$B$24+(2/(SQRT((1/($B$13*$B$13))+(H5*H5*$B$16*$B$16))))+(1/(SQRT((1/($B$14*$B$14))+(H5*H5*$B$17*$B$17))))</f>
        <v>1374.984762302571</v>
      </c>
    </row>
    <row r="6" spans="1:10" ht="12.75">
      <c r="A6" t="s">
        <v>4</v>
      </c>
      <c r="B6" s="2">
        <v>909</v>
      </c>
      <c r="C6" s="2">
        <v>0</v>
      </c>
      <c r="E6" s="1" t="s">
        <v>9</v>
      </c>
      <c r="F6" s="3" t="s">
        <v>11</v>
      </c>
      <c r="H6">
        <v>2</v>
      </c>
      <c r="I6" s="2">
        <f t="shared" si="0"/>
        <v>68.746887006829</v>
      </c>
      <c r="J6" s="2">
        <f t="shared" si="1"/>
        <v>1374.93774013658</v>
      </c>
    </row>
    <row r="7" spans="1:10" ht="12.75">
      <c r="A7" t="s">
        <v>5</v>
      </c>
      <c r="B7" s="2">
        <v>0.0016</v>
      </c>
      <c r="C7" s="2">
        <v>80</v>
      </c>
      <c r="E7" s="4" t="s">
        <v>10</v>
      </c>
      <c r="F7">
        <v>50</v>
      </c>
      <c r="H7">
        <v>2.2</v>
      </c>
      <c r="I7" s="2">
        <f t="shared" si="0"/>
        <v>68.74622884508183</v>
      </c>
      <c r="J7" s="2">
        <f t="shared" si="1"/>
        <v>1374.9245769016366</v>
      </c>
    </row>
    <row r="8" spans="1:10" ht="12.75">
      <c r="A8" t="s">
        <v>6</v>
      </c>
      <c r="B8" s="2">
        <v>0.0001</v>
      </c>
      <c r="C8" s="2">
        <f>C7*F9*0.001/0.0000000008</f>
        <v>100000000</v>
      </c>
      <c r="E8" t="s">
        <v>12</v>
      </c>
      <c r="F8">
        <v>10</v>
      </c>
      <c r="H8">
        <v>2.3</v>
      </c>
      <c r="I8" s="2">
        <f t="shared" si="0"/>
        <v>68.74587628516291</v>
      </c>
      <c r="J8" s="2">
        <f t="shared" si="1"/>
        <v>1374.917525703258</v>
      </c>
    </row>
    <row r="9" spans="5:10" ht="12.75">
      <c r="E9" t="s">
        <v>13</v>
      </c>
      <c r="F9">
        <v>1</v>
      </c>
      <c r="H9">
        <v>10</v>
      </c>
      <c r="I9" s="2">
        <f t="shared" si="0"/>
        <v>68.6720866090649</v>
      </c>
      <c r="J9" s="2">
        <f t="shared" si="1"/>
        <v>1373.441732181298</v>
      </c>
    </row>
    <row r="10" spans="1:10" ht="12.75">
      <c r="A10" s="1" t="s">
        <v>40</v>
      </c>
      <c r="E10" t="s">
        <v>14</v>
      </c>
      <c r="F10">
        <v>78</v>
      </c>
      <c r="H10">
        <v>15</v>
      </c>
      <c r="I10" s="2">
        <f t="shared" si="0"/>
        <v>68.57593663868057</v>
      </c>
      <c r="J10" s="2">
        <f t="shared" si="1"/>
        <v>1371.5187327736114</v>
      </c>
    </row>
    <row r="11" spans="8:10" ht="12.75">
      <c r="H11">
        <v>20</v>
      </c>
      <c r="I11" s="2">
        <f t="shared" si="0"/>
        <v>68.44363578813972</v>
      </c>
      <c r="J11" s="2">
        <f t="shared" si="1"/>
        <v>1368.8727157627943</v>
      </c>
    </row>
    <row r="12" spans="1:10" ht="12.75">
      <c r="A12" t="s">
        <v>0</v>
      </c>
      <c r="B12" s="2">
        <f>F8/(B6*F7)</f>
        <v>0.00022002200220022002</v>
      </c>
      <c r="C12" t="s">
        <v>17</v>
      </c>
      <c r="H12">
        <v>40</v>
      </c>
      <c r="I12" s="2">
        <f t="shared" si="0"/>
        <v>67.6026060569861</v>
      </c>
      <c r="J12" s="2">
        <f t="shared" si="1"/>
        <v>1352.052121139722</v>
      </c>
    </row>
    <row r="13" spans="1:10" ht="12.75">
      <c r="A13" t="s">
        <v>15</v>
      </c>
      <c r="B13" s="2">
        <f>F9/(B8*F7)</f>
        <v>200</v>
      </c>
      <c r="C13" t="s">
        <v>17</v>
      </c>
      <c r="H13">
        <v>50</v>
      </c>
      <c r="I13" s="2">
        <f t="shared" si="0"/>
        <v>67.0380736580472</v>
      </c>
      <c r="J13" s="2">
        <f t="shared" si="1"/>
        <v>1340.761473160944</v>
      </c>
    </row>
    <row r="14" spans="1:10" ht="12.75">
      <c r="A14" t="s">
        <v>16</v>
      </c>
      <c r="B14" s="2">
        <f>F10/(B7*F7)</f>
        <v>975</v>
      </c>
      <c r="C14" t="s">
        <v>17</v>
      </c>
      <c r="H14">
        <v>100</v>
      </c>
      <c r="I14" s="2">
        <f t="shared" si="0"/>
        <v>63.72412122326846</v>
      </c>
      <c r="J14" s="2">
        <f t="shared" si="1"/>
        <v>1274.4824244653691</v>
      </c>
    </row>
    <row r="15" spans="8:10" ht="12.75">
      <c r="H15">
        <v>200</v>
      </c>
      <c r="I15" s="2">
        <f t="shared" si="0"/>
        <v>58.58455559072335</v>
      </c>
      <c r="J15" s="2">
        <f t="shared" si="1"/>
        <v>1171.691111814467</v>
      </c>
    </row>
    <row r="16" spans="1:10" ht="12.75">
      <c r="A16" t="s">
        <v>18</v>
      </c>
      <c r="B16" s="2">
        <f>F4*C8*F7/F9</f>
        <v>4.4269999999999995E-05</v>
      </c>
      <c r="C16" t="s">
        <v>21</v>
      </c>
      <c r="H16">
        <v>300</v>
      </c>
      <c r="I16" s="2">
        <f t="shared" si="0"/>
        <v>55.79673335624043</v>
      </c>
      <c r="J16" s="2">
        <f t="shared" si="1"/>
        <v>1115.9346671248086</v>
      </c>
    </row>
    <row r="17" spans="1:10" ht="12.75">
      <c r="A17" t="s">
        <v>22</v>
      </c>
      <c r="B17" s="2">
        <f>F4*C7*F7/F10</f>
        <v>4.54051282051282E-13</v>
      </c>
      <c r="C17" t="s">
        <v>21</v>
      </c>
      <c r="H17">
        <v>400</v>
      </c>
      <c r="I17" s="2">
        <f t="shared" si="0"/>
        <v>54.18469815289883</v>
      </c>
      <c r="J17" s="2">
        <f t="shared" si="1"/>
        <v>1083.6939630579766</v>
      </c>
    </row>
    <row r="18" spans="8:10" ht="12.75">
      <c r="H18">
        <v>500</v>
      </c>
      <c r="I18" s="2">
        <f t="shared" si="0"/>
        <v>53.15672722647881</v>
      </c>
      <c r="J18" s="2">
        <f t="shared" si="1"/>
        <v>1063.134544529576</v>
      </c>
    </row>
    <row r="19" spans="8:10" ht="12.75">
      <c r="H19">
        <v>700</v>
      </c>
      <c r="I19" s="2">
        <f t="shared" si="0"/>
        <v>51.935772539384644</v>
      </c>
      <c r="J19" s="2">
        <f t="shared" si="1"/>
        <v>1038.7154507876928</v>
      </c>
    </row>
    <row r="20" spans="1:10" ht="12.75">
      <c r="A20" s="1" t="s">
        <v>23</v>
      </c>
      <c r="H20" s="2">
        <v>1000</v>
      </c>
      <c r="I20" s="2">
        <f t="shared" si="0"/>
        <v>50.99461717693744</v>
      </c>
      <c r="J20" s="2">
        <f t="shared" si="1"/>
        <v>1019.8923435387487</v>
      </c>
    </row>
    <row r="21" spans="4:10" ht="12.75">
      <c r="D21" t="s">
        <v>24</v>
      </c>
      <c r="E21" s="2">
        <v>0.01</v>
      </c>
      <c r="F21" t="s">
        <v>25</v>
      </c>
      <c r="H21" s="2">
        <v>10000</v>
      </c>
      <c r="I21" s="2">
        <f t="shared" si="0"/>
        <v>48.97589420076328</v>
      </c>
      <c r="J21" s="2">
        <f t="shared" si="1"/>
        <v>979.5178840152655</v>
      </c>
    </row>
    <row r="22" spans="1:10" ht="12.75">
      <c r="A22" t="s">
        <v>30</v>
      </c>
      <c r="D22" t="s">
        <v>26</v>
      </c>
      <c r="E22" s="2">
        <f>2*PI()*E21</f>
        <v>0.06283185307179587</v>
      </c>
      <c r="F22" t="s">
        <v>27</v>
      </c>
      <c r="H22" s="2">
        <v>100000</v>
      </c>
      <c r="I22" s="2">
        <f t="shared" si="0"/>
        <v>48.772610600514476</v>
      </c>
      <c r="J22" s="2">
        <f t="shared" si="1"/>
        <v>975.4522120102895</v>
      </c>
    </row>
    <row r="23" spans="8:10" ht="12.75">
      <c r="H23" s="2">
        <v>1000000</v>
      </c>
      <c r="I23" s="2">
        <f t="shared" si="0"/>
        <v>48.75227609114307</v>
      </c>
      <c r="J23" s="2">
        <f t="shared" si="1"/>
        <v>975.0455218228612</v>
      </c>
    </row>
    <row r="24" spans="1:10" ht="12.75">
      <c r="A24" t="s">
        <v>28</v>
      </c>
      <c r="B24" s="2">
        <f>2*B12</f>
        <v>0.00044004400440044003</v>
      </c>
      <c r="C24" t="s">
        <v>17</v>
      </c>
      <c r="D24" t="s">
        <v>60</v>
      </c>
      <c r="E24" s="2"/>
      <c r="H24" s="2">
        <v>10000000</v>
      </c>
      <c r="I24" s="2">
        <f t="shared" si="0"/>
        <v>48.74977018655736</v>
      </c>
      <c r="J24" s="2">
        <f t="shared" si="1"/>
        <v>974.9954037311472</v>
      </c>
    </row>
    <row r="25" spans="1:10" ht="12.75">
      <c r="A25" t="s">
        <v>29</v>
      </c>
      <c r="B25" s="2">
        <f>2/(SQRT((1/(B13*B13))+(E22*E22*B16*B16)))</f>
        <v>399.999938103133</v>
      </c>
      <c r="C25" t="s">
        <v>17</v>
      </c>
      <c r="D25" t="s">
        <v>59</v>
      </c>
      <c r="E25" s="2"/>
      <c r="H25" s="2">
        <v>100000000</v>
      </c>
      <c r="I25" s="2">
        <f t="shared" si="0"/>
        <v>48.70234376671679</v>
      </c>
      <c r="J25" s="2">
        <f t="shared" si="1"/>
        <v>974.0468753343357</v>
      </c>
    </row>
    <row r="26" spans="1:10" ht="12.75">
      <c r="A26" t="s">
        <v>31</v>
      </c>
      <c r="B26" s="2">
        <f>1/(SQRT((1/(B14*B14))+(E22*E22*B17*B17)))</f>
        <v>975</v>
      </c>
      <c r="C26" t="s">
        <v>17</v>
      </c>
      <c r="D26" t="s">
        <v>58</v>
      </c>
      <c r="H26" s="2">
        <v>200000000</v>
      </c>
      <c r="I26" s="2">
        <f t="shared" si="0"/>
        <v>48.56006577576313</v>
      </c>
      <c r="J26" s="2">
        <f t="shared" si="1"/>
        <v>971.2013155152625</v>
      </c>
    </row>
    <row r="27" spans="1:10" ht="12.75">
      <c r="A27" s="5"/>
      <c r="B27" s="2"/>
      <c r="H27" s="2">
        <v>300000000</v>
      </c>
      <c r="I27" s="2">
        <f t="shared" si="0"/>
        <v>48.325696458174576</v>
      </c>
      <c r="J27" s="2">
        <f t="shared" si="1"/>
        <v>966.5139291634914</v>
      </c>
    </row>
    <row r="28" spans="1:10" ht="12.75">
      <c r="A28" t="s">
        <v>32</v>
      </c>
      <c r="B28" s="2">
        <f>SUM(B24:B26)</f>
        <v>1375.0003781471373</v>
      </c>
      <c r="C28" t="s">
        <v>17</v>
      </c>
      <c r="H28" s="2">
        <v>400000000</v>
      </c>
      <c r="I28" s="2">
        <f t="shared" si="0"/>
        <v>48.00321125259286</v>
      </c>
      <c r="J28" s="2">
        <f t="shared" si="1"/>
        <v>960.0642250518572</v>
      </c>
    </row>
    <row r="29" spans="8:10" ht="12.75">
      <c r="H29" s="2">
        <v>500000000</v>
      </c>
      <c r="I29" s="2">
        <f t="shared" si="0"/>
        <v>47.59792087033398</v>
      </c>
      <c r="J29" s="2">
        <f t="shared" si="1"/>
        <v>951.9584174066795</v>
      </c>
    </row>
    <row r="30" spans="1:10" ht="12.75">
      <c r="A30" s="1" t="s">
        <v>33</v>
      </c>
      <c r="H30" s="2">
        <v>600000000</v>
      </c>
      <c r="I30" s="2">
        <f t="shared" si="0"/>
        <v>47.116234156164815</v>
      </c>
      <c r="J30" s="2">
        <f t="shared" si="1"/>
        <v>942.3246831232963</v>
      </c>
    </row>
    <row r="31" spans="8:10" ht="12.75">
      <c r="H31" s="2">
        <v>700000000</v>
      </c>
      <c r="I31" s="2">
        <f t="shared" si="0"/>
        <v>46.56539330824019</v>
      </c>
      <c r="J31" s="2">
        <f t="shared" si="1"/>
        <v>931.3078661648037</v>
      </c>
    </row>
    <row r="32" spans="1:10" ht="12.75">
      <c r="A32" t="s">
        <v>34</v>
      </c>
      <c r="C32" t="s">
        <v>36</v>
      </c>
      <c r="D32" s="2">
        <v>0.001</v>
      </c>
      <c r="E32" t="s">
        <v>38</v>
      </c>
      <c r="H32" s="2">
        <v>900000000</v>
      </c>
      <c r="I32" s="2">
        <f t="shared" si="0"/>
        <v>45.28773952265635</v>
      </c>
      <c r="J32" s="2">
        <f t="shared" si="1"/>
        <v>905.7547904531269</v>
      </c>
    </row>
    <row r="33" spans="3:10" ht="12.75">
      <c r="C33" t="s">
        <v>35</v>
      </c>
      <c r="D33" s="2">
        <f>D32*F7</f>
        <v>0.05</v>
      </c>
      <c r="E33" t="s">
        <v>37</v>
      </c>
      <c r="H33" s="2">
        <v>1000000000</v>
      </c>
      <c r="I33" s="2">
        <f t="shared" si="0"/>
        <v>44.5771501721933</v>
      </c>
      <c r="J33" s="2">
        <f t="shared" si="1"/>
        <v>891.5430034438659</v>
      </c>
    </row>
    <row r="34" spans="8:10" ht="12.75">
      <c r="H34" s="2">
        <v>1500000000</v>
      </c>
      <c r="I34" s="2">
        <f t="shared" si="0"/>
        <v>40.61145475299033</v>
      </c>
      <c r="J34" s="2">
        <f t="shared" si="1"/>
        <v>812.2290950598066</v>
      </c>
    </row>
    <row r="35" spans="1:10" ht="12.75">
      <c r="A35" s="7" t="s">
        <v>45</v>
      </c>
      <c r="B35" s="7"/>
      <c r="C35" s="7"/>
      <c r="D35" s="9" t="s">
        <v>46</v>
      </c>
      <c r="E35" s="9"/>
      <c r="H35" s="2">
        <v>2000000000</v>
      </c>
      <c r="I35" s="2">
        <f t="shared" si="0"/>
        <v>36.499389982987196</v>
      </c>
      <c r="J35" s="2">
        <f t="shared" si="1"/>
        <v>729.9877996597439</v>
      </c>
    </row>
    <row r="36" spans="1:10" ht="14.25">
      <c r="A36" s="6" t="s">
        <v>43</v>
      </c>
      <c r="B36" s="20">
        <f>B28*D33</f>
        <v>68.75001890735687</v>
      </c>
      <c r="C36" s="7" t="s">
        <v>39</v>
      </c>
      <c r="D36" s="9" t="s">
        <v>41</v>
      </c>
      <c r="E36" s="10">
        <v>68.74988</v>
      </c>
      <c r="F36" s="9" t="s">
        <v>39</v>
      </c>
      <c r="H36" s="2">
        <v>3000000000</v>
      </c>
      <c r="I36" s="2">
        <f t="shared" si="0"/>
        <v>29.323631487851873</v>
      </c>
      <c r="J36" s="2">
        <f t="shared" si="1"/>
        <v>586.4726297570375</v>
      </c>
    </row>
    <row r="37" spans="8:10" ht="12.75">
      <c r="H37" s="2">
        <v>4000000000</v>
      </c>
      <c r="I37" s="2">
        <f t="shared" si="0"/>
        <v>23.971698188942334</v>
      </c>
      <c r="J37" s="2">
        <f t="shared" si="1"/>
        <v>479.43396377884665</v>
      </c>
    </row>
    <row r="38" spans="8:10" ht="12.75">
      <c r="H38" s="2">
        <v>5000000000</v>
      </c>
      <c r="I38" s="2">
        <f t="shared" si="0"/>
        <v>20.070790406584592</v>
      </c>
      <c r="J38" s="2">
        <f t="shared" si="1"/>
        <v>401.41580813169185</v>
      </c>
    </row>
    <row r="39" spans="8:10" ht="12.75">
      <c r="H39" s="2">
        <v>10000000000</v>
      </c>
      <c r="I39" s="2">
        <f t="shared" si="0"/>
        <v>10.74136621226878</v>
      </c>
      <c r="J39" s="2">
        <f t="shared" si="1"/>
        <v>214.8273242453756</v>
      </c>
    </row>
    <row r="40" spans="8:10" ht="12.75">
      <c r="H40" s="2">
        <v>20000000000</v>
      </c>
      <c r="I40" s="2">
        <f t="shared" si="0"/>
        <v>5.471222853577144</v>
      </c>
      <c r="J40" s="2">
        <f t="shared" si="1"/>
        <v>109.42445707154288</v>
      </c>
    </row>
    <row r="41" spans="8:10" ht="12.75">
      <c r="H41" s="2">
        <v>30000000000</v>
      </c>
      <c r="I41" s="2">
        <f>$D$33*($B$24+(2/(SQRT((1/($B$13*$B$13))+(H41*H41*$B$16*$B$16))))+(1/(SQRT((1/($B$14*$B$14))+(H41*H41*$B$17*$B$17)))))</f>
        <v>3.6603181986634983</v>
      </c>
      <c r="J41" s="2">
        <f>$B$24+(2/(SQRT((1/($B$13*$B$13))+(H41*H41*$B$16*$B$16))))+(1/(SQRT((1/($B$14*$B$14))+(H41*H41*$B$17*$B$17))))</f>
        <v>73.20636397326996</v>
      </c>
    </row>
    <row r="42" spans="8:10" ht="12.75">
      <c r="H42" s="2">
        <v>50000000000</v>
      </c>
      <c r="I42" s="2">
        <f>$D$33*($B$24+(2/(SQRT((1/($B$13*$B$13))+(H42*H42*$B$16*$B$16))))+(1/(SQRT((1/($B$14*$B$14))+(H42*H42*$B$17*$B$17)))))</f>
        <v>2.200172347107148</v>
      </c>
      <c r="J42" s="2">
        <f>$B$24+(2/(SQRT((1/($B$13*$B$13))+(H42*H42*$B$16*$B$16))))+(1/(SQRT((1/($B$14*$B$14))+(H42*H42*$B$17*$B$17))))</f>
        <v>44.003446942142965</v>
      </c>
    </row>
    <row r="43" spans="8:10" ht="12.75">
      <c r="H43" s="2">
        <v>100000000000</v>
      </c>
      <c r="I43" s="2">
        <f>$D$33*($B$24+(2/(SQRT((1/($B$13*$B$13))+(H43*H43*$B$16*$B$16))))+(1/(SQRT((1/($B$14*$B$14))+(H43*H43*$B$17*$B$17)))))</f>
        <v>1.1009383896571032</v>
      </c>
      <c r="J43" s="2">
        <f>$B$24+(2/(SQRT((1/($B$13*$B$13))+(H43*H43*$B$16*$B$16))))+(1/(SQRT((1/($B$14*$B$14))+(H43*H43*$B$17*$B$17))))</f>
        <v>22.018767793142064</v>
      </c>
    </row>
    <row r="44" spans="8:10" ht="12.75">
      <c r="H44" s="2">
        <v>1000000000000</v>
      </c>
      <c r="I44" s="2">
        <f>$D$33*($B$24+(2/(SQRT((1/($B$13*$B$13))+(H44*H44*$B$16*$B$16))))+(1/(SQRT((1/($B$14*$B$14))+(H44*H44*$B$17*$B$17)))))</f>
        <v>0.1101414434191666</v>
      </c>
      <c r="J44" s="2">
        <f>$B$24+(2/(SQRT((1/($B$13*$B$13))+(H44*H44*$B$16*$B$16))))+(1/(SQRT((1/($B$14*$B$14))+(H44*H44*$B$17*$B$17))))</f>
        <v>2.2028288683833317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Fraunhofer IBMT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WiegnerA</dc:creator>
  <cp:keywords/>
  <dc:description/>
  <cp:lastModifiedBy>WiegnerA</cp:lastModifiedBy>
  <cp:lastPrinted>2007-10-02T14:38:50Z</cp:lastPrinted>
  <dcterms:created xsi:type="dcterms:W3CDTF">2007-09-19T13:01:28Z</dcterms:created>
  <dcterms:modified xsi:type="dcterms:W3CDTF">2007-10-04T15:12:38Z</dcterms:modified>
  <cp:category/>
  <cp:version/>
  <cp:contentType/>
  <cp:contentStatus/>
</cp:coreProperties>
</file>